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0"/>
  </bookViews>
  <sheets>
    <sheet name="CELKEM chlapci" sheetId="1" r:id="rId1"/>
    <sheet name="100m" sheetId="2" r:id="rId2"/>
    <sheet name="400m" sheetId="3" r:id="rId3"/>
    <sheet name="1500m" sheetId="4" r:id="rId4"/>
    <sheet name="výška" sheetId="5" r:id="rId5"/>
    <sheet name="dálka" sheetId="6" r:id="rId6"/>
    <sheet name="koule" sheetId="7" r:id="rId7"/>
    <sheet name="štafeta" sheetId="8" r:id="rId8"/>
  </sheets>
  <definedNames/>
  <calcPr fullCalcOnLoad="1"/>
</workbook>
</file>

<file path=xl/sharedStrings.xml><?xml version="1.0" encoding="utf-8"?>
<sst xmlns="http://schemas.openxmlformats.org/spreadsheetml/2006/main" count="367" uniqueCount="154">
  <si>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</si>
  <si>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</si>
  <si>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</si>
  <si>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</si>
  <si>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</si>
  <si>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</si>
  <si>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</si>
  <si>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</si>
  <si>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</si>
  <si>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</si>
  <si>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</si>
  <si>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</si>
  <si>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</si>
  <si>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</si>
  <si>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</si>
  <si>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</si>
  <si>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</si>
  <si>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100 m</t>
  </si>
  <si>
    <t>400 m</t>
  </si>
  <si>
    <t>1500 m</t>
  </si>
  <si>
    <t>pomoc 1500m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</si>
  <si>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</si>
  <si>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</si>
  <si>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</si>
  <si>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</si>
  <si>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</si>
  <si>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</si>
  <si>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</si>
  <si>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</si>
  <si>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</si>
  <si>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</si>
  <si>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</si>
  <si>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</si>
  <si>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</si>
  <si>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</si>
  <si>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</si>
  <si>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</si>
  <si>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</si>
  <si>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</si>
  <si>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</si>
  <si>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</si>
  <si>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</si>
  <si>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St.č.</t>
  </si>
  <si>
    <t>Škola, ulice, město</t>
  </si>
  <si>
    <t>Chlapci - elektricky měřené časy</t>
  </si>
  <si>
    <t>m : ss,00</t>
  </si>
  <si>
    <t>SPŠ strojní a stavební Tábor A</t>
  </si>
  <si>
    <t>SPŠ strojní a stavební Tábor B</t>
  </si>
  <si>
    <t>Tábor</t>
  </si>
  <si>
    <t>JIC</t>
  </si>
  <si>
    <t>Budínka Oldřich</t>
  </si>
  <si>
    <t>Budínka Matyáš</t>
  </si>
  <si>
    <t>Polák Jiří</t>
  </si>
  <si>
    <t>Vu Hoang</t>
  </si>
  <si>
    <t>Slunečko Josef</t>
  </si>
  <si>
    <t>SPŠ Tábor B</t>
  </si>
  <si>
    <t>SPŠ Tábor A</t>
  </si>
  <si>
    <t>Kraus Dominik</t>
  </si>
  <si>
    <t>Melecký Jiří</t>
  </si>
  <si>
    <t>Seifert Tomáš</t>
  </si>
  <si>
    <t>Fučík Michal</t>
  </si>
  <si>
    <t>Šusta Ondřej</t>
  </si>
  <si>
    <t>Kuneš Petr</t>
  </si>
  <si>
    <t>Dvořák Jan</t>
  </si>
  <si>
    <t>Balogh Tomáš</t>
  </si>
  <si>
    <t>Zaňka Adam</t>
  </si>
  <si>
    <t>Mikulášek Ondřej</t>
  </si>
  <si>
    <t>Zadražil Lukáš</t>
  </si>
  <si>
    <t>Kinc Lukáš</t>
  </si>
  <si>
    <t>Vítů Martin</t>
  </si>
  <si>
    <t>Fencl Marek</t>
  </si>
  <si>
    <t>Bechyňský Radek</t>
  </si>
  <si>
    <t>Poskočil Petr</t>
  </si>
  <si>
    <t>MB</t>
  </si>
  <si>
    <t>krajské kolo</t>
  </si>
  <si>
    <t>SPŠ Volyně</t>
  </si>
  <si>
    <t>Gym Prachatice</t>
  </si>
  <si>
    <t>SŠTO Dačice</t>
  </si>
  <si>
    <t>Gym Milevsko A</t>
  </si>
  <si>
    <t>Gym Milevsko B</t>
  </si>
  <si>
    <t>Shuster Miloš</t>
  </si>
  <si>
    <t>SPŠS Budějovice</t>
  </si>
  <si>
    <t>Růžička Patrik</t>
  </si>
  <si>
    <t>Svoboda Daniel</t>
  </si>
  <si>
    <t>MOCEK Jakub</t>
  </si>
  <si>
    <t>BABKA Ondřej</t>
  </si>
  <si>
    <t>KAŠŤÁK Nikolas</t>
  </si>
  <si>
    <t>Mrzena Tomáš</t>
  </si>
  <si>
    <t>Gym Milevsko</t>
  </si>
  <si>
    <t>Csanda Jakub</t>
  </si>
  <si>
    <t>Dyba David</t>
  </si>
  <si>
    <t>Chalupa Lukáš</t>
  </si>
  <si>
    <t>Pěsta Jan</t>
  </si>
  <si>
    <t>Pejčoch Martin</t>
  </si>
  <si>
    <t>Deutschar Radek</t>
  </si>
  <si>
    <t>Nechvátal Roman</t>
  </si>
  <si>
    <t>Zeman Vojtěch</t>
  </si>
  <si>
    <t>Urban Jan</t>
  </si>
  <si>
    <t>VOZANDYCH Petr</t>
  </si>
  <si>
    <t>BÁRTA Jan</t>
  </si>
  <si>
    <t>Cabák Jan</t>
  </si>
  <si>
    <t>Gašpar Patrik</t>
  </si>
  <si>
    <t>Prášek Martin</t>
  </si>
  <si>
    <t>Čierný Martin</t>
  </si>
  <si>
    <t>Janů Lukáš</t>
  </si>
  <si>
    <t>Ďorď Petr</t>
  </si>
  <si>
    <t>Jahoda Martin</t>
  </si>
  <si>
    <t>LEBEDA Václav</t>
  </si>
  <si>
    <t>BÁRTA Martin</t>
  </si>
  <si>
    <t>Morong Filip</t>
  </si>
  <si>
    <t>Paukner Filip</t>
  </si>
  <si>
    <t>Lisý Ondřej</t>
  </si>
  <si>
    <t>Kobera Jakub</t>
  </si>
  <si>
    <t>Pýcha Miroslav</t>
  </si>
  <si>
    <t>Homola Václav</t>
  </si>
  <si>
    <t>Marek Milan</t>
  </si>
  <si>
    <t>Kozák Vlastimil</t>
  </si>
  <si>
    <t>Tintěra David</t>
  </si>
  <si>
    <t>Lovětínský Miroslav</t>
  </si>
  <si>
    <t>STANĚK Michal</t>
  </si>
  <si>
    <t>BLÁHA Václav</t>
  </si>
  <si>
    <t>Cais František</t>
  </si>
  <si>
    <t>Brejcha Pavel</t>
  </si>
  <si>
    <t>Potůček David</t>
  </si>
  <si>
    <t>Zvolánek Jan</t>
  </si>
  <si>
    <t>Lebeda Václav</t>
  </si>
  <si>
    <t>Bílek Matouš</t>
  </si>
  <si>
    <t>Indra Lukáš</t>
  </si>
  <si>
    <t>Kadlec Jakub</t>
  </si>
  <si>
    <t>Šůs Štěpán</t>
  </si>
  <si>
    <t>Schuster Miloš</t>
  </si>
  <si>
    <t>Dostál Pavel</t>
  </si>
  <si>
    <t>Pinc Pavel</t>
  </si>
  <si>
    <t>Kadrnožka Václav</t>
  </si>
  <si>
    <t>MARTYTÁN Jaromír</t>
  </si>
  <si>
    <t>TIŠLER Jan</t>
  </si>
  <si>
    <t>Papoušek Jakub</t>
  </si>
  <si>
    <t>Lebeda Martin</t>
  </si>
  <si>
    <t>Fáber Jan</t>
  </si>
  <si>
    <t>Sekal Jiří</t>
  </si>
  <si>
    <t>Sekal, Kobera, Lisý, Svoboda</t>
  </si>
  <si>
    <t>Potůček, Růžička, Čierný, Schuster</t>
  </si>
  <si>
    <t>Vu, Kinc, Boukal, Bílek</t>
  </si>
  <si>
    <t>Polák,Dvořák,Budínka,Balogh</t>
  </si>
  <si>
    <t>TJ VS Tábor</t>
  </si>
  <si>
    <t xml:space="preserve">Gym Milevsko </t>
  </si>
  <si>
    <t>Homola, Csanda, Urban, Zeman</t>
  </si>
  <si>
    <t>Babka, Kašťák, Bárta, Lebeda</t>
  </si>
  <si>
    <t>Boukal Richard</t>
  </si>
  <si>
    <t>Pěsta, Dyba, Gašpar, Chalupa</t>
  </si>
  <si>
    <t>Mrzena, Kadlec, Kozák, Indra</t>
  </si>
  <si>
    <t>Cais, Prášek, Paukner, Morong</t>
  </si>
  <si>
    <t>Pejčoch, Dvořák, Nechvátal, Jahoda</t>
  </si>
  <si>
    <t>MS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</si>
</sst>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0"/>
    <numFmt numFmtId="166" formatCode="0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4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6" fontId="7" fillId="0" borderId="1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2" fillId="34" borderId="0" xfId="0" applyFont="1" applyFill="1" applyAlignment="1" applyProtection="1">
      <alignment/>
      <protection/>
    </xf>
    <xf numFmtId="165" fontId="0" fillId="0" borderId="0" xfId="0" applyNumberFormat="1" applyAlignment="1" applyProtection="1">
      <alignment horizontal="left"/>
      <protection locked="0"/>
    </xf>
    <xf numFmtId="0" fontId="2" fillId="34" borderId="0" xfId="0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6" fillId="34" borderId="0" xfId="0" applyFont="1" applyFill="1" applyAlignment="1" applyProtection="1">
      <alignment horizontal="center"/>
      <protection/>
    </xf>
    <xf numFmtId="1" fontId="6" fillId="33" borderId="0" xfId="0" applyNumberFormat="1" applyFont="1" applyFill="1" applyAlignment="1" applyProtection="1">
      <alignment horizontal="center"/>
      <protection/>
    </xf>
    <xf numFmtId="1" fontId="2" fillId="34" borderId="0" xfId="0" applyNumberFormat="1" applyFont="1" applyFill="1" applyAlignment="1" applyProtection="1">
      <alignment horizontal="center"/>
      <protection/>
    </xf>
    <xf numFmtId="164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2" fontId="5" fillId="34" borderId="0" xfId="0" applyNumberFormat="1" applyFont="1" applyFill="1" applyAlignment="1" applyProtection="1">
      <alignment horizontal="right"/>
      <protection/>
    </xf>
    <xf numFmtId="2" fontId="2" fillId="34" borderId="0" xfId="0" applyNumberFormat="1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2" fontId="0" fillId="34" borderId="0" xfId="0" applyNumberForma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right"/>
      <protection locked="0"/>
    </xf>
    <xf numFmtId="166" fontId="0" fillId="34" borderId="0" xfId="0" applyNumberFormat="1" applyFill="1" applyAlignment="1" applyProtection="1">
      <alignment horizontal="left"/>
      <protection locked="0"/>
    </xf>
    <xf numFmtId="1" fontId="0" fillId="34" borderId="0" xfId="0" applyNumberFormat="1" applyFill="1" applyAlignment="1" applyProtection="1">
      <alignment/>
      <protection locked="0"/>
    </xf>
    <xf numFmtId="1" fontId="0" fillId="34" borderId="0" xfId="0" applyNumberFormat="1" applyFill="1" applyAlignment="1" applyProtection="1">
      <alignment horizontal="right"/>
      <protection locked="0"/>
    </xf>
    <xf numFmtId="0" fontId="3" fillId="35" borderId="0" xfId="0" applyFont="1" applyFill="1" applyAlignment="1" applyProtection="1">
      <alignment horizontal="left"/>
      <protection locked="0"/>
    </xf>
    <xf numFmtId="0" fontId="2" fillId="35" borderId="0" xfId="0" applyFont="1" applyFill="1" applyAlignment="1" applyProtection="1">
      <alignment/>
      <protection/>
    </xf>
    <xf numFmtId="1" fontId="0" fillId="35" borderId="0" xfId="0" applyNumberFormat="1" applyFill="1" applyAlignment="1" applyProtection="1">
      <alignment horizontal="center"/>
      <protection/>
    </xf>
    <xf numFmtId="164" fontId="0" fillId="35" borderId="0" xfId="0" applyNumberFormat="1" applyFill="1" applyAlignment="1" applyProtection="1">
      <alignment/>
      <protection locked="0"/>
    </xf>
    <xf numFmtId="0" fontId="2" fillId="35" borderId="0" xfId="0" applyFont="1" applyFill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14" fontId="11" fillId="0" borderId="1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2" fillId="36" borderId="10" xfId="0" applyFont="1" applyFill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14" fontId="11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13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0" fillId="0" borderId="10" xfId="46" applyFont="1" applyBorder="1">
      <alignment/>
      <protection/>
    </xf>
    <xf numFmtId="14" fontId="10" fillId="0" borderId="10" xfId="46" applyNumberFormat="1" applyFont="1" applyBorder="1">
      <alignment/>
      <protection/>
    </xf>
    <xf numFmtId="14" fontId="10" fillId="0" borderId="10" xfId="46" applyNumberFormat="1" applyFont="1" applyBorder="1" applyAlignment="1">
      <alignment horizontal="center"/>
      <protection/>
    </xf>
    <xf numFmtId="165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orny - přihlášk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AC28"/>
  <sheetViews>
    <sheetView tabSelected="1" zoomScalePageLayoutView="0" workbookViewId="0" topLeftCell="A1">
      <selection activeCell="AF23" sqref="AF23"/>
    </sheetView>
  </sheetViews>
  <sheetFormatPr defaultColWidth="9.00390625" defaultRowHeight="12.75"/>
  <cols>
    <col min="1" max="1" width="1.12109375" style="2" customWidth="1"/>
    <col min="2" max="2" width="3.875" style="5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8" hidden="1" customWidth="1"/>
    <col min="9" max="9" width="0.74609375" style="2" customWidth="1"/>
    <col min="10" max="10" width="5.625" style="46" customWidth="1"/>
    <col min="11" max="11" width="6.125" style="46" customWidth="1"/>
    <col min="12" max="12" width="2.25390625" style="3" customWidth="1"/>
    <col min="13" max="13" width="1.12109375" style="1" customWidth="1"/>
    <col min="14" max="14" width="5.25390625" style="42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42" customWidth="1"/>
    <col min="21" max="21" width="19.75390625" style="9" hidden="1" customWidth="1"/>
    <col min="22" max="22" width="9.125" style="9" hidden="1" customWidth="1"/>
    <col min="23" max="29" width="9.125" style="6" hidden="1" customWidth="1"/>
    <col min="30" max="16384" width="9.125" style="2" customWidth="1"/>
  </cols>
  <sheetData>
    <row r="1" spans="2:20" ht="15.75">
      <c r="B1" s="64" t="s">
        <v>16</v>
      </c>
      <c r="C1" s="56"/>
      <c r="D1" s="56"/>
      <c r="E1" s="56"/>
      <c r="F1" s="56"/>
      <c r="G1" s="65"/>
      <c r="H1" s="66"/>
      <c r="I1" s="56"/>
      <c r="J1" s="67"/>
      <c r="K1" s="67"/>
      <c r="L1" s="57"/>
      <c r="O1" s="43"/>
      <c r="P1" s="58"/>
      <c r="Q1" s="59"/>
      <c r="R1" s="60"/>
      <c r="S1" s="43"/>
      <c r="T1" s="61"/>
    </row>
    <row r="2" spans="2:20" ht="12.75">
      <c r="B2" s="68" t="s">
        <v>44</v>
      </c>
      <c r="C2" s="55"/>
      <c r="D2" s="56"/>
      <c r="E2" s="56"/>
      <c r="F2" s="56"/>
      <c r="G2" s="65"/>
      <c r="H2" s="66"/>
      <c r="I2" s="56"/>
      <c r="J2" s="67"/>
      <c r="K2" s="67"/>
      <c r="L2" s="57"/>
      <c r="O2" s="58"/>
      <c r="P2" s="58"/>
      <c r="Q2" s="59"/>
      <c r="R2" s="60"/>
      <c r="S2" s="43"/>
      <c r="T2" s="61"/>
    </row>
    <row r="3" spans="2:20" ht="12.75">
      <c r="B3" s="69" t="s">
        <v>24</v>
      </c>
      <c r="C3" s="58"/>
      <c r="D3" s="58"/>
      <c r="E3" s="14" t="s">
        <v>74</v>
      </c>
      <c r="F3" s="14"/>
      <c r="G3" s="20"/>
      <c r="H3" s="13"/>
      <c r="I3" s="14"/>
      <c r="J3" s="11"/>
      <c r="K3" s="11"/>
      <c r="L3" s="15"/>
      <c r="O3" s="62"/>
      <c r="P3" s="58"/>
      <c r="Q3" s="59"/>
      <c r="R3" s="60"/>
      <c r="S3" s="43"/>
      <c r="T3" s="61"/>
    </row>
    <row r="4" spans="2:29" s="14" customFormat="1" ht="12.75">
      <c r="B4" s="69" t="s">
        <v>23</v>
      </c>
      <c r="C4" s="58"/>
      <c r="D4" s="58"/>
      <c r="E4" s="16" t="s">
        <v>48</v>
      </c>
      <c r="G4" s="44" t="s">
        <v>22</v>
      </c>
      <c r="H4" s="13"/>
      <c r="I4" s="11"/>
      <c r="J4" s="141">
        <v>41176</v>
      </c>
      <c r="K4" s="141"/>
      <c r="L4" s="15"/>
      <c r="M4" s="12"/>
      <c r="N4" s="45"/>
      <c r="O4" s="58"/>
      <c r="P4" s="62"/>
      <c r="Q4" s="59"/>
      <c r="R4" s="63"/>
      <c r="S4" s="43"/>
      <c r="T4" s="61"/>
      <c r="U4" s="17"/>
      <c r="V4" s="17"/>
      <c r="W4" s="18"/>
      <c r="X4" s="18"/>
      <c r="Y4" s="18"/>
      <c r="Z4" s="18"/>
      <c r="AA4" s="18"/>
      <c r="AB4" s="18"/>
      <c r="AC4" s="18"/>
    </row>
    <row r="5" ht="12.75">
      <c r="W5" s="6" t="s">
        <v>14</v>
      </c>
    </row>
    <row r="6" spans="2:29" ht="12.75">
      <c r="B6" s="19" t="s">
        <v>9</v>
      </c>
      <c r="C6" s="41"/>
      <c r="D6" s="41"/>
      <c r="E6" s="41" t="s">
        <v>21</v>
      </c>
      <c r="F6" s="47" t="s">
        <v>26</v>
      </c>
      <c r="G6" s="48" t="s">
        <v>10</v>
      </c>
      <c r="H6" s="49" t="s">
        <v>10</v>
      </c>
      <c r="I6" s="41"/>
      <c r="J6" s="50" t="s">
        <v>17</v>
      </c>
      <c r="K6" s="50" t="s">
        <v>18</v>
      </c>
      <c r="L6" s="142" t="s">
        <v>19</v>
      </c>
      <c r="M6" s="142"/>
      <c r="N6" s="142"/>
      <c r="O6" s="52" t="s">
        <v>5</v>
      </c>
      <c r="P6" s="52" t="s">
        <v>6</v>
      </c>
      <c r="Q6" s="53" t="s">
        <v>7</v>
      </c>
      <c r="R6" s="142" t="s">
        <v>8</v>
      </c>
      <c r="S6" s="142"/>
      <c r="T6" s="142"/>
      <c r="U6" s="7" t="s">
        <v>20</v>
      </c>
      <c r="V6" s="7" t="s">
        <v>13</v>
      </c>
      <c r="W6" s="6" t="s">
        <v>4</v>
      </c>
      <c r="X6" s="6" t="s">
        <v>0</v>
      </c>
      <c r="Y6" s="6" t="s">
        <v>1</v>
      </c>
      <c r="Z6" s="6" t="s">
        <v>5</v>
      </c>
      <c r="AA6" s="6" t="s">
        <v>6</v>
      </c>
      <c r="AB6" s="6" t="s">
        <v>7</v>
      </c>
      <c r="AC6" s="6" t="s">
        <v>8</v>
      </c>
    </row>
    <row r="7" spans="2:20" ht="12.75">
      <c r="B7" s="51"/>
      <c r="C7" s="41"/>
      <c r="D7" s="41"/>
      <c r="E7" s="41" t="s">
        <v>12</v>
      </c>
      <c r="F7" s="47" t="s">
        <v>25</v>
      </c>
      <c r="G7" s="48" t="s">
        <v>11</v>
      </c>
      <c r="H7" s="49" t="s">
        <v>11</v>
      </c>
      <c r="I7" s="41"/>
      <c r="J7" s="50" t="s">
        <v>15</v>
      </c>
      <c r="K7" s="50" t="s">
        <v>15</v>
      </c>
      <c r="L7" s="143" t="s">
        <v>45</v>
      </c>
      <c r="M7" s="143"/>
      <c r="N7" s="143"/>
      <c r="O7" s="51" t="s">
        <v>2</v>
      </c>
      <c r="P7" s="51" t="s">
        <v>2</v>
      </c>
      <c r="Q7" s="54" t="s">
        <v>3</v>
      </c>
      <c r="R7" s="144" t="s">
        <v>45</v>
      </c>
      <c r="S7" s="144"/>
      <c r="T7" s="144"/>
    </row>
    <row r="8" spans="2:20" ht="12.75">
      <c r="B8" s="92"/>
      <c r="C8" s="93"/>
      <c r="D8" s="93"/>
      <c r="E8" s="93"/>
      <c r="F8" s="93"/>
      <c r="G8" s="94"/>
      <c r="H8" s="95"/>
      <c r="I8" s="93"/>
      <c r="J8" s="96"/>
      <c r="K8" s="96"/>
      <c r="L8" s="97"/>
      <c r="M8" s="98"/>
      <c r="N8" s="99"/>
      <c r="O8" s="93"/>
      <c r="P8" s="93"/>
      <c r="Q8" s="100"/>
      <c r="R8" s="97"/>
      <c r="S8" s="94"/>
      <c r="T8" s="99"/>
    </row>
    <row r="9" spans="2:29" ht="12.75">
      <c r="B9" s="101" t="str">
        <f>IF(H9=0,"","1.")</f>
        <v>1.</v>
      </c>
      <c r="C9" s="93"/>
      <c r="D9" s="93"/>
      <c r="E9" s="93" t="s">
        <v>46</v>
      </c>
      <c r="F9" s="93" t="s">
        <v>49</v>
      </c>
      <c r="G9" s="102">
        <f>IF(H9=0,"",H9)</f>
        <v>8195</v>
      </c>
      <c r="H9" s="95">
        <f>SUM(W9:AB10)+AC9</f>
        <v>8195</v>
      </c>
      <c r="I9" s="93"/>
      <c r="J9" s="96">
        <v>12.26</v>
      </c>
      <c r="K9" s="120">
        <v>56.58</v>
      </c>
      <c r="L9" s="97">
        <v>4</v>
      </c>
      <c r="M9" s="103" t="str">
        <f>IF(N9=0,"",":")</f>
        <v>:</v>
      </c>
      <c r="N9" s="99">
        <v>47.97</v>
      </c>
      <c r="O9" s="109">
        <v>176</v>
      </c>
      <c r="P9" s="104">
        <v>583</v>
      </c>
      <c r="Q9" s="100">
        <v>13.94</v>
      </c>
      <c r="R9" s="97">
        <v>2</v>
      </c>
      <c r="S9" s="105" t="str">
        <f>IF(T9=0,"",":")</f>
        <v>:</v>
      </c>
      <c r="T9" s="99">
        <v>13.44</v>
      </c>
      <c r="U9" s="9">
        <f>L9*60+N9</f>
        <v>287.97</v>
      </c>
      <c r="V9" s="9">
        <f>R9*60+T9</f>
        <v>133.44</v>
      </c>
      <c r="W9" s="10">
        <f>IF(J9&gt;0,(INT(POWER(18-J9,1.81)*25.4347)),0)</f>
        <v>601</v>
      </c>
      <c r="X9" s="10">
        <f>IF(K9&gt;0,(INT(POWER(82-K9,1.81)*1.53775)),0)</f>
        <v>537</v>
      </c>
      <c r="Y9" s="10">
        <f>IF(N9&lt;&gt;"",(INT(POWER(480-U9,1.85)*0.03768)),0)</f>
        <v>631</v>
      </c>
      <c r="Z9" s="10">
        <f>IF(O9&gt;0,(INT(POWER(O9-75,1.42)*0.8465)),0)</f>
        <v>593</v>
      </c>
      <c r="AA9" s="10">
        <f>IF(P9&gt;0,(INT(POWER(P9-220,1.4)*0.14354)),0)</f>
        <v>550</v>
      </c>
      <c r="AB9" s="10">
        <f>IF(Q9&gt;0,(INT(POWER(Q9-1.5,1.05)*51.39)),0)</f>
        <v>725</v>
      </c>
      <c r="AC9" s="10">
        <f>IF(T9&lt;&gt;"",(INT(POWER(305.5-V9,1.85)*0.08713)),0)</f>
        <v>1191</v>
      </c>
    </row>
    <row r="10" spans="2:28" ht="12.75">
      <c r="B10" s="92"/>
      <c r="C10" s="93"/>
      <c r="D10" s="93"/>
      <c r="E10" s="93"/>
      <c r="F10" s="93"/>
      <c r="G10" s="94"/>
      <c r="H10" s="106">
        <f>H9</f>
        <v>8195</v>
      </c>
      <c r="I10" s="93"/>
      <c r="J10" s="96">
        <v>12.87</v>
      </c>
      <c r="K10" s="120">
        <v>56.98</v>
      </c>
      <c r="L10" s="97">
        <v>4</v>
      </c>
      <c r="M10" s="103" t="str">
        <f>IF(N10=0,"",":")</f>
        <v>:</v>
      </c>
      <c r="N10" s="99">
        <v>49.38</v>
      </c>
      <c r="O10" s="109">
        <v>168</v>
      </c>
      <c r="P10" s="104">
        <v>576</v>
      </c>
      <c r="Q10" s="100">
        <v>13.05</v>
      </c>
      <c r="R10" s="97"/>
      <c r="S10" s="105">
        <f>IF(T10=0,"",":")</f>
      </c>
      <c r="T10" s="99"/>
      <c r="U10" s="9">
        <f>L10*60+N10</f>
        <v>289.38</v>
      </c>
      <c r="W10" s="10">
        <f>IF(J10&gt;0,(INT(POWER(18-J10,1.81)*25.4347)),0)</f>
        <v>490</v>
      </c>
      <c r="X10" s="10">
        <f>IF(K10&gt;0,(INT(POWER(82-K10,1.81)*1.53775)),0)</f>
        <v>522</v>
      </c>
      <c r="Y10" s="10">
        <f>IF(N10&lt;&gt;"",(INT(POWER(480-U10,1.85)*0.03768)),0)</f>
        <v>622</v>
      </c>
      <c r="Z10" s="10">
        <f>IF(O10&gt;0,(INT(POWER(O10-75,1.42)*0.8465)),0)</f>
        <v>528</v>
      </c>
      <c r="AA10" s="10">
        <f>IF(P10&gt;0,(INT(POWER(P10-220,1.4)*0.14354)),0)</f>
        <v>535</v>
      </c>
      <c r="AB10" s="10">
        <f>IF(Q10&gt;0,(INT(POWER(Q10-1.5,1.05)*51.39)),0)</f>
        <v>670</v>
      </c>
    </row>
    <row r="11" spans="2:20" ht="12.75">
      <c r="B11" s="92"/>
      <c r="C11" s="93"/>
      <c r="D11" s="93"/>
      <c r="E11" s="93"/>
      <c r="F11" s="93"/>
      <c r="G11" s="94"/>
      <c r="H11" s="106">
        <f>H9</f>
        <v>8195</v>
      </c>
      <c r="I11" s="93"/>
      <c r="J11" s="96"/>
      <c r="K11" s="96"/>
      <c r="L11" s="97"/>
      <c r="M11" s="98"/>
      <c r="N11" s="99"/>
      <c r="O11" s="93"/>
      <c r="P11" s="93"/>
      <c r="Q11" s="100"/>
      <c r="R11" s="97"/>
      <c r="S11" s="94"/>
      <c r="T11" s="99"/>
    </row>
    <row r="12" spans="2:29" ht="12.75">
      <c r="B12" s="101" t="str">
        <f>IF(H24=0,"","2.")</f>
        <v>2.</v>
      </c>
      <c r="C12" s="93"/>
      <c r="D12" s="93"/>
      <c r="E12" s="78" t="s">
        <v>81</v>
      </c>
      <c r="F12" s="132" t="s">
        <v>49</v>
      </c>
      <c r="G12" s="102">
        <f>IF(H12=0,"",H12)</f>
        <v>7927</v>
      </c>
      <c r="H12" s="95">
        <f>SUM(W21:AB22)+AC21</f>
        <v>7927</v>
      </c>
      <c r="I12" s="93"/>
      <c r="J12" s="107">
        <v>12.34</v>
      </c>
      <c r="K12" s="120">
        <v>55.24</v>
      </c>
      <c r="L12" s="97">
        <v>4</v>
      </c>
      <c r="M12" s="103" t="str">
        <f>IF(N12=0,"",":")</f>
        <v>:</v>
      </c>
      <c r="N12" s="99">
        <v>45.87</v>
      </c>
      <c r="O12" s="109">
        <v>176</v>
      </c>
      <c r="P12" s="104">
        <v>636</v>
      </c>
      <c r="Q12" s="100">
        <v>11.24</v>
      </c>
      <c r="R12" s="97">
        <v>2</v>
      </c>
      <c r="S12" s="105" t="str">
        <f>IF(T12=0,"",":")</f>
        <v>:</v>
      </c>
      <c r="T12" s="99">
        <v>14.15</v>
      </c>
      <c r="U12" s="9">
        <f>L24*60+N24</f>
        <v>290.94</v>
      </c>
      <c r="V12" s="9">
        <f>R24*60+T24</f>
        <v>138.4</v>
      </c>
      <c r="W12" s="10">
        <f>IF(J24&gt;0,(INT(POWER(18-J24,1.81)*25.4347)),0)</f>
        <v>523</v>
      </c>
      <c r="X12" s="10">
        <f>IF(K24&gt;0,(INT(POWER(82-K24,1.81)*1.53775)),0)</f>
        <v>464</v>
      </c>
      <c r="Y12" s="10">
        <f>IF(N24&lt;&gt;"",(INT(POWER(480-U12,1.85)*0.03768)),0)</f>
        <v>613</v>
      </c>
      <c r="Z12" s="10">
        <f>IF(O24&gt;0,(INT(POWER(O24-75,1.42)*0.8465)),0)</f>
        <v>496</v>
      </c>
      <c r="AA12" s="10">
        <f>IF(P24&gt;0,(INT(POWER(P24-220,1.4)*0.14354)),0)</f>
        <v>429</v>
      </c>
      <c r="AB12" s="10">
        <f>IF(Q24&gt;0,(INT(POWER(Q24-1.5,1.05)*51.39)),0)</f>
        <v>678</v>
      </c>
      <c r="AC12" s="10">
        <f>IF(T24&lt;&gt;"",(INT(POWER(305.5-V12,1.85)*0.08713)),0)</f>
        <v>1128</v>
      </c>
    </row>
    <row r="13" spans="2:28" ht="12.75">
      <c r="B13" s="92"/>
      <c r="C13" s="93"/>
      <c r="D13" s="93"/>
      <c r="E13" s="93"/>
      <c r="F13" s="93"/>
      <c r="G13" s="94"/>
      <c r="H13" s="106">
        <f>H12</f>
        <v>7927</v>
      </c>
      <c r="I13" s="93"/>
      <c r="J13" s="107">
        <v>12.46</v>
      </c>
      <c r="K13" s="120">
        <v>56.76</v>
      </c>
      <c r="L13" s="97">
        <v>4</v>
      </c>
      <c r="M13" s="103" t="str">
        <f>IF(N13=0,"",":")</f>
        <v>:</v>
      </c>
      <c r="N13" s="99">
        <v>46.98</v>
      </c>
      <c r="O13" s="109">
        <v>160</v>
      </c>
      <c r="P13" s="104">
        <v>488</v>
      </c>
      <c r="Q13" s="100">
        <v>11.12</v>
      </c>
      <c r="R13" s="97"/>
      <c r="S13" s="105">
        <f>IF(T13=0,"",":")</f>
      </c>
      <c r="T13" s="99"/>
      <c r="U13" s="9">
        <f>L25*60+N25</f>
        <v>292.75</v>
      </c>
      <c r="W13" s="10">
        <f>IF(J25&gt;0,(INT(POWER(18-J25,1.81)*25.4347)),0)</f>
        <v>499</v>
      </c>
      <c r="X13" s="10">
        <f>IF(K25&gt;0,(INT(POWER(82-K25,1.81)*1.53775)),0)</f>
        <v>456</v>
      </c>
      <c r="Y13" s="10">
        <f>IF(N25&lt;&gt;"",(INT(POWER(480-U13,1.85)*0.03768)),0)</f>
        <v>602</v>
      </c>
      <c r="Z13" s="10">
        <f>IF(O25&gt;0,(INT(POWER(O25-75,1.42)*0.8465)),0)</f>
        <v>434</v>
      </c>
      <c r="AA13" s="10">
        <f>IF(P25&gt;0,(INT(POWER(P25-220,1.4)*0.14354)),0)</f>
        <v>427</v>
      </c>
      <c r="AB13" s="10">
        <f>IF(Q25&gt;0,(INT(POWER(Q25-1.5,1.05)*51.39)),0)</f>
        <v>481</v>
      </c>
    </row>
    <row r="14" spans="2:20" ht="12.75">
      <c r="B14" s="92"/>
      <c r="C14" s="93"/>
      <c r="D14" s="93"/>
      <c r="E14" s="93"/>
      <c r="F14" s="93"/>
      <c r="G14" s="94"/>
      <c r="H14" s="106">
        <f>H24</f>
        <v>7230</v>
      </c>
      <c r="I14" s="93"/>
      <c r="J14" s="107"/>
      <c r="K14" s="107"/>
      <c r="L14" s="97"/>
      <c r="M14" s="98"/>
      <c r="N14" s="99"/>
      <c r="O14" s="104"/>
      <c r="P14" s="104"/>
      <c r="Q14" s="100"/>
      <c r="R14" s="97"/>
      <c r="S14" s="94"/>
      <c r="T14" s="99"/>
    </row>
    <row r="15" spans="2:29" ht="12.75">
      <c r="B15" s="101" t="str">
        <f>IF(H15=0,"","3.")</f>
        <v>3.</v>
      </c>
      <c r="C15" s="93"/>
      <c r="D15" s="131"/>
      <c r="E15" s="81" t="s">
        <v>76</v>
      </c>
      <c r="F15" s="132" t="s">
        <v>49</v>
      </c>
      <c r="G15" s="102">
        <f>IF(H15=0,"",H15)</f>
        <v>7922</v>
      </c>
      <c r="H15" s="95">
        <f>SUM(W15:AB16)+AC15</f>
        <v>7922</v>
      </c>
      <c r="I15" s="93"/>
      <c r="J15" s="96">
        <v>12.23</v>
      </c>
      <c r="K15" s="120">
        <v>59.15</v>
      </c>
      <c r="L15" s="97">
        <v>4</v>
      </c>
      <c r="M15" s="103" t="str">
        <f>IF(N15=0,"",":")</f>
        <v>:</v>
      </c>
      <c r="N15" s="99">
        <v>22.36</v>
      </c>
      <c r="O15" s="109">
        <v>168</v>
      </c>
      <c r="P15" s="104">
        <v>549</v>
      </c>
      <c r="Q15" s="100">
        <v>15.34</v>
      </c>
      <c r="R15" s="97">
        <v>2</v>
      </c>
      <c r="S15" s="105" t="str">
        <f>IF(T15=0,"",":")</f>
        <v>:</v>
      </c>
      <c r="T15" s="99">
        <v>13.28</v>
      </c>
      <c r="U15" s="9">
        <f>L15*60+N15</f>
        <v>262.36</v>
      </c>
      <c r="V15" s="9">
        <f>R15*60+T15</f>
        <v>133.28</v>
      </c>
      <c r="W15" s="10">
        <f>IF(J15&gt;0,(INT(POWER(18-J15,1.81)*25.4347)),0)</f>
        <v>606</v>
      </c>
      <c r="X15" s="10">
        <f>IF(K15&gt;0,(INT(POWER(82-K15,1.81)*1.53775)),0)</f>
        <v>443</v>
      </c>
      <c r="Y15" s="10">
        <f>IF(N15&lt;&gt;"",(INT(POWER(480-U15,1.85)*0.03768)),0)</f>
        <v>796</v>
      </c>
      <c r="Z15" s="10">
        <f>IF(O15&gt;0,(INT(POWER(O15-75,1.42)*0.8465)),0)</f>
        <v>528</v>
      </c>
      <c r="AA15" s="10">
        <f>IF(P15&gt;0,(INT(POWER(P15-220,1.4)*0.14354)),0)</f>
        <v>479</v>
      </c>
      <c r="AB15" s="10">
        <f>IF(Q15&gt;0,(INT(POWER(Q15-1.5,1.05)*51.39)),0)</f>
        <v>811</v>
      </c>
      <c r="AC15" s="10">
        <f>IF(T15&lt;&gt;"",(INT(POWER(305.5-V15,1.85)*0.08713)),0)</f>
        <v>1193</v>
      </c>
    </row>
    <row r="16" spans="2:28" ht="12.75">
      <c r="B16" s="92"/>
      <c r="C16" s="93"/>
      <c r="D16" s="93"/>
      <c r="E16" s="93"/>
      <c r="F16" s="93"/>
      <c r="G16" s="94"/>
      <c r="H16" s="106">
        <f>H15</f>
        <v>7922</v>
      </c>
      <c r="I16" s="93"/>
      <c r="J16" s="96">
        <v>12.82</v>
      </c>
      <c r="K16" s="114">
        <v>60.87</v>
      </c>
      <c r="L16" s="97">
        <v>4</v>
      </c>
      <c r="M16" s="103" t="str">
        <f>IF(N16=0,"",":")</f>
        <v>:</v>
      </c>
      <c r="N16" s="99">
        <v>53.07</v>
      </c>
      <c r="O16" s="109">
        <v>160</v>
      </c>
      <c r="P16" s="104">
        <v>526</v>
      </c>
      <c r="Q16" s="100">
        <v>13.3</v>
      </c>
      <c r="R16" s="97"/>
      <c r="S16" s="105">
        <f>IF(T16=0,"",":")</f>
      </c>
      <c r="T16" s="99"/>
      <c r="U16" s="9">
        <f>L16*60+N16</f>
        <v>293.07</v>
      </c>
      <c r="W16" s="10">
        <f>IF(J16&gt;0,(INT(POWER(18-J16,1.81)*25.4347)),0)</f>
        <v>499</v>
      </c>
      <c r="X16" s="10">
        <f>IF(K16&gt;0,(INT(POWER(82-K16,1.81)*1.53775)),0)</f>
        <v>384</v>
      </c>
      <c r="Y16" s="10">
        <f>IF(N16&lt;&gt;"",(INT(POWER(480-U16,1.85)*0.03768)),0)</f>
        <v>600</v>
      </c>
      <c r="Z16" s="10">
        <f>IF(O16&gt;0,(INT(POWER(O16-75,1.42)*0.8465)),0)</f>
        <v>464</v>
      </c>
      <c r="AA16" s="10">
        <f>IF(P16&gt;0,(INT(POWER(P16-220,1.4)*0.14354)),0)</f>
        <v>433</v>
      </c>
      <c r="AB16" s="10">
        <f>IF(Q16&gt;0,(INT(POWER(Q16-1.5,1.05)*51.39)),0)</f>
        <v>686</v>
      </c>
    </row>
    <row r="17" spans="2:20" ht="12.75">
      <c r="B17" s="92"/>
      <c r="C17" s="93"/>
      <c r="D17" s="131"/>
      <c r="E17" s="93"/>
      <c r="F17" s="132"/>
      <c r="G17" s="94"/>
      <c r="H17" s="106">
        <f>H15</f>
        <v>7922</v>
      </c>
      <c r="I17" s="93"/>
      <c r="J17" s="96"/>
      <c r="K17" s="96"/>
      <c r="L17" s="97"/>
      <c r="M17" s="98"/>
      <c r="N17" s="99"/>
      <c r="O17" s="93"/>
      <c r="P17" s="93"/>
      <c r="Q17" s="100"/>
      <c r="R17" s="97"/>
      <c r="S17" s="94"/>
      <c r="T17" s="99"/>
    </row>
    <row r="18" spans="2:29" ht="12.75">
      <c r="B18" s="101" t="str">
        <f>IF(H27=0,"","4.")</f>
        <v>4.</v>
      </c>
      <c r="C18" s="93"/>
      <c r="D18" s="131"/>
      <c r="E18" s="81" t="s">
        <v>75</v>
      </c>
      <c r="F18" s="132" t="s">
        <v>49</v>
      </c>
      <c r="G18" s="102">
        <f>IF(H18=0,"",H18)</f>
        <v>7820</v>
      </c>
      <c r="H18" s="95">
        <f>SUM(W24:AB25)+AC24</f>
        <v>7820</v>
      </c>
      <c r="I18" s="93"/>
      <c r="J18" s="114">
        <v>12.2</v>
      </c>
      <c r="K18" s="120">
        <v>55.98</v>
      </c>
      <c r="L18" s="97">
        <v>4</v>
      </c>
      <c r="M18" s="103" t="str">
        <f>IF(N18=0,"",":")</f>
        <v>:</v>
      </c>
      <c r="N18" s="99">
        <v>43.78</v>
      </c>
      <c r="O18" s="104">
        <v>180</v>
      </c>
      <c r="P18" s="104">
        <v>586</v>
      </c>
      <c r="Q18" s="100">
        <v>10.53</v>
      </c>
      <c r="R18" s="97">
        <v>2</v>
      </c>
      <c r="S18" s="105" t="str">
        <f>IF(T18=0,"",":")</f>
        <v>:</v>
      </c>
      <c r="T18" s="99">
        <v>16.05</v>
      </c>
      <c r="U18" s="9">
        <f>L27*60+N27</f>
        <v>290.61</v>
      </c>
      <c r="V18" s="9">
        <f>R27*60+T27</f>
        <v>139.55</v>
      </c>
      <c r="W18" s="10">
        <f>IF(J27&gt;0,(INT(POWER(18-J27,1.81)*25.4347)),0)</f>
        <v>513</v>
      </c>
      <c r="X18" s="10">
        <f>IF(K27&gt;0,(INT(POWER(82-K27,1.81)*1.53775)),0)</f>
        <v>409</v>
      </c>
      <c r="Y18" s="10">
        <f>IF(N27&lt;&gt;"",(INT(POWER(480-U18,1.85)*0.03768)),0)</f>
        <v>615</v>
      </c>
      <c r="Z18" s="10">
        <f>IF(O27&gt;0,(INT(POWER(O27-75,1.42)*0.8465)),0)</f>
        <v>560</v>
      </c>
      <c r="AA18" s="10">
        <f>IF(P27&gt;0,(INT(POWER(P27-220,1.4)*0.14354)),0)</f>
        <v>419</v>
      </c>
      <c r="AB18" s="10">
        <f>IF(Q27&gt;0,(INT(POWER(Q27-1.5,1.05)*51.39)),0)</f>
        <v>483</v>
      </c>
      <c r="AC18" s="10">
        <f>IF(T27&lt;&gt;"",(INT(POWER(305.5-V18,1.85)*0.08713)),0)</f>
        <v>1114</v>
      </c>
    </row>
    <row r="19" spans="2:28" ht="12.75">
      <c r="B19" s="92"/>
      <c r="C19" s="93"/>
      <c r="D19" s="93"/>
      <c r="E19" s="93"/>
      <c r="F19" s="93"/>
      <c r="G19" s="94"/>
      <c r="H19" s="106">
        <f>H18</f>
        <v>7820</v>
      </c>
      <c r="I19" s="93"/>
      <c r="J19" s="107">
        <v>12.64</v>
      </c>
      <c r="K19" s="120">
        <v>56.99</v>
      </c>
      <c r="L19" s="97">
        <v>5</v>
      </c>
      <c r="M19" s="103" t="str">
        <f>IF(N19=0,"",":")</f>
        <v>:</v>
      </c>
      <c r="N19" s="99">
        <v>0.74</v>
      </c>
      <c r="O19" s="109">
        <v>164</v>
      </c>
      <c r="P19" s="104">
        <v>566</v>
      </c>
      <c r="Q19" s="100">
        <v>10.49</v>
      </c>
      <c r="R19" s="97"/>
      <c r="S19" s="105">
        <f>IF(T19=0,"",":")</f>
      </c>
      <c r="T19" s="99"/>
      <c r="U19" s="9">
        <f>L28*60+N28</f>
        <v>297.9</v>
      </c>
      <c r="W19" s="10">
        <f>IF(J28&gt;0,(INT(POWER(18-J28,1.81)*25.4347)),0)</f>
        <v>473</v>
      </c>
      <c r="X19" s="10">
        <f>IF(K28&gt;0,(INT(POWER(82-K28,1.81)*1.53775)),0)</f>
        <v>397</v>
      </c>
      <c r="Y19" s="10">
        <f>IF(N28&lt;&gt;"",(INT(POWER(480-U19,1.85)*0.03768)),0)</f>
        <v>572</v>
      </c>
      <c r="Z19" s="10">
        <f>IF(O28&gt;0,(INT(POWER(O28-75,1.42)*0.8465)),0)</f>
        <v>404</v>
      </c>
      <c r="AA19" s="10">
        <f>IF(P28&gt;0,(INT(POWER(P28-220,1.4)*0.14354)),0)</f>
        <v>400</v>
      </c>
      <c r="AB19" s="10">
        <f>IF(Q28&gt;0,(INT(POWER(Q28-1.5,1.05)*51.39)),0)</f>
        <v>475</v>
      </c>
    </row>
    <row r="20" spans="2:20" ht="12.75">
      <c r="B20" s="92"/>
      <c r="C20" s="93"/>
      <c r="D20" s="93"/>
      <c r="E20" s="93"/>
      <c r="F20" s="93"/>
      <c r="G20" s="94"/>
      <c r="H20" s="106">
        <f>H28</f>
        <v>6834</v>
      </c>
      <c r="I20" s="93"/>
      <c r="J20" s="107"/>
      <c r="K20" s="107"/>
      <c r="L20" s="97"/>
      <c r="M20" s="98"/>
      <c r="N20" s="99"/>
      <c r="O20" s="104"/>
      <c r="P20" s="104"/>
      <c r="Q20" s="100"/>
      <c r="R20" s="97"/>
      <c r="S20" s="94"/>
      <c r="T20" s="99"/>
    </row>
    <row r="21" spans="2:29" ht="12.75">
      <c r="B21" s="101" t="str">
        <f>IF(H12=0,"","5.")</f>
        <v>5.</v>
      </c>
      <c r="C21" s="93"/>
      <c r="D21" s="131"/>
      <c r="E21" s="81" t="s">
        <v>145</v>
      </c>
      <c r="F21" s="132" t="s">
        <v>49</v>
      </c>
      <c r="G21" s="102">
        <f>IF(H21=0,"",H21)</f>
        <v>7490</v>
      </c>
      <c r="H21" s="95">
        <f>SUM(W27:AB28)+AC27</f>
        <v>7490</v>
      </c>
      <c r="I21" s="93"/>
      <c r="J21" s="96">
        <v>12.25</v>
      </c>
      <c r="K21" s="120">
        <v>58.52</v>
      </c>
      <c r="L21" s="97">
        <v>4</v>
      </c>
      <c r="M21" s="103" t="str">
        <f>IF(N21=0,"",":")</f>
        <v>:</v>
      </c>
      <c r="N21" s="99">
        <v>50.52</v>
      </c>
      <c r="O21" s="109">
        <v>172</v>
      </c>
      <c r="P21" s="104">
        <v>588</v>
      </c>
      <c r="Q21" s="100">
        <v>11.07</v>
      </c>
      <c r="R21" s="97">
        <v>2</v>
      </c>
      <c r="S21" s="105" t="str">
        <f>IF(T21=0,"",":")</f>
        <v>:</v>
      </c>
      <c r="T21" s="99">
        <v>18.53</v>
      </c>
      <c r="U21" s="9">
        <f>L12*60+N12</f>
        <v>285.87</v>
      </c>
      <c r="V21" s="9">
        <f>R12*60+T12</f>
        <v>134.15</v>
      </c>
      <c r="W21" s="10">
        <f>IF(J12&gt;0,(INT(POWER(18-J12,1.81)*25.4347)),0)</f>
        <v>586</v>
      </c>
      <c r="X21" s="10">
        <f>IF(K12&gt;0,(INT(POWER(82-K12,1.81)*1.53775)),0)</f>
        <v>589</v>
      </c>
      <c r="Y21" s="10">
        <f>IF(N12&lt;&gt;"",(INT(POWER(480-U21,1.85)*0.03768)),0)</f>
        <v>644</v>
      </c>
      <c r="Z21" s="10">
        <f>IF(O12&gt;0,(INT(POWER(O12-75,1.42)*0.8465)),0)</f>
        <v>593</v>
      </c>
      <c r="AA21" s="10">
        <f>IF(P12&gt;0,(INT(POWER(P12-220,1.4)*0.14354)),0)</f>
        <v>666</v>
      </c>
      <c r="AB21" s="10">
        <f>IF(Q12&gt;0,(INT(POWER(Q12-1.5,1.05)*51.39)),0)</f>
        <v>560</v>
      </c>
      <c r="AC21" s="10">
        <f>IF(T12&lt;&gt;"",(INT(POWER(305.5-V21,1.85)*0.08713)),0)</f>
        <v>1182</v>
      </c>
    </row>
    <row r="22" spans="2:28" ht="12.75">
      <c r="B22" s="92"/>
      <c r="C22" s="93"/>
      <c r="D22" s="93"/>
      <c r="E22" s="93"/>
      <c r="F22" s="93"/>
      <c r="G22" s="94"/>
      <c r="H22" s="106">
        <f>H21</f>
        <v>7490</v>
      </c>
      <c r="I22" s="93"/>
      <c r="J22" s="96">
        <v>13.08</v>
      </c>
      <c r="K22" s="120">
        <v>58.58</v>
      </c>
      <c r="L22" s="97">
        <v>4</v>
      </c>
      <c r="M22" s="103" t="str">
        <f>IF(N22=0,"",":")</f>
        <v>:</v>
      </c>
      <c r="N22" s="99">
        <v>58.25</v>
      </c>
      <c r="O22" s="109">
        <v>172</v>
      </c>
      <c r="P22" s="104">
        <v>522</v>
      </c>
      <c r="Q22" s="100">
        <v>10.84</v>
      </c>
      <c r="R22" s="97"/>
      <c r="S22" s="105">
        <f>IF(T22=0,"",":")</f>
      </c>
      <c r="T22" s="99"/>
      <c r="U22" s="9">
        <f>L13*60+N13</f>
        <v>286.98</v>
      </c>
      <c r="W22" s="10">
        <f>IF(J13&gt;0,(INT(POWER(18-J13,1.81)*25.4347)),0)</f>
        <v>563</v>
      </c>
      <c r="X22" s="10">
        <f>IF(K13&gt;0,(INT(POWER(82-K13,1.81)*1.53775)),0)</f>
        <v>530</v>
      </c>
      <c r="Y22" s="10">
        <f>IF(N13&lt;&gt;"",(INT(POWER(480-U22,1.85)*0.03768)),0)</f>
        <v>637</v>
      </c>
      <c r="Z22" s="10">
        <f>IF(O13&gt;0,(INT(POWER(O13-75,1.42)*0.8465)),0)</f>
        <v>464</v>
      </c>
      <c r="AA22" s="10">
        <f>IF(P13&gt;0,(INT(POWER(P13-220,1.4)*0.14354)),0)</f>
        <v>360</v>
      </c>
      <c r="AB22" s="10">
        <f>IF(Q13&gt;0,(INT(POWER(Q13-1.5,1.05)*51.39)),0)</f>
        <v>553</v>
      </c>
    </row>
    <row r="23" spans="2:20" ht="12.75">
      <c r="B23" s="92"/>
      <c r="C23" s="93"/>
      <c r="D23" s="93"/>
      <c r="E23" s="93"/>
      <c r="F23" s="93"/>
      <c r="G23" s="94"/>
      <c r="H23" s="106">
        <f>H12</f>
        <v>7927</v>
      </c>
      <c r="I23" s="93"/>
      <c r="J23" s="96"/>
      <c r="K23" s="96"/>
      <c r="L23" s="97"/>
      <c r="M23" s="98"/>
      <c r="N23" s="99"/>
      <c r="O23" s="93"/>
      <c r="P23" s="93"/>
      <c r="Q23" s="100"/>
      <c r="R23" s="97"/>
      <c r="S23" s="94"/>
      <c r="T23" s="99"/>
    </row>
    <row r="24" spans="2:29" ht="12.75">
      <c r="B24" s="101" t="str">
        <f>IF(H18=0,"","6.")</f>
        <v>6.</v>
      </c>
      <c r="C24" s="93"/>
      <c r="D24" s="131"/>
      <c r="E24" s="93" t="s">
        <v>47</v>
      </c>
      <c r="F24" s="93" t="s">
        <v>49</v>
      </c>
      <c r="G24" s="102">
        <f>IF(H24=0,"",H24)</f>
        <v>7230</v>
      </c>
      <c r="H24" s="95">
        <f>SUM(W12:AB13)+AC12</f>
        <v>7230</v>
      </c>
      <c r="I24" s="93"/>
      <c r="J24" s="107">
        <v>12.68</v>
      </c>
      <c r="K24" s="120">
        <v>58.54</v>
      </c>
      <c r="L24" s="97">
        <v>4</v>
      </c>
      <c r="M24" s="103" t="str">
        <f>IF(N24=0,"",":")</f>
        <v>:</v>
      </c>
      <c r="N24" s="99">
        <v>50.94</v>
      </c>
      <c r="O24" s="109">
        <v>164</v>
      </c>
      <c r="P24" s="104">
        <v>524</v>
      </c>
      <c r="Q24" s="100">
        <v>13.17</v>
      </c>
      <c r="R24" s="97">
        <v>2</v>
      </c>
      <c r="S24" s="105" t="str">
        <f>IF(T24=0,"",":")</f>
        <v>:</v>
      </c>
      <c r="T24" s="99">
        <v>18.4</v>
      </c>
      <c r="U24" s="9">
        <f>L18*60+N18</f>
        <v>283.78</v>
      </c>
      <c r="V24" s="9">
        <f>R18*60+T18</f>
        <v>136.05</v>
      </c>
      <c r="W24" s="10">
        <f>IF(J18&gt;0,(INT(POWER(18-J18,1.81)*25.4347)),0)</f>
        <v>612</v>
      </c>
      <c r="X24" s="10">
        <f>IF(K18&gt;0,(INT(POWER(82-K18,1.81)*1.53775)),0)</f>
        <v>560</v>
      </c>
      <c r="Y24" s="10">
        <f>IF(N18&lt;&gt;"",(INT(POWER(480-U24,1.85)*0.03768)),0)</f>
        <v>657</v>
      </c>
      <c r="Z24" s="10">
        <f>IF(O18&gt;0,(INT(POWER(O18-75,1.42)*0.8465)),0)</f>
        <v>627</v>
      </c>
      <c r="AA24" s="10">
        <f>IF(P18&gt;0,(INT(POWER(P18-220,1.4)*0.14354)),0)</f>
        <v>556</v>
      </c>
      <c r="AB24" s="10">
        <f>IF(Q18&gt;0,(INT(POWER(Q18-1.5,1.05)*51.39)),0)</f>
        <v>518</v>
      </c>
      <c r="AC24" s="10">
        <f>IF(T18&lt;&gt;"",(INT(POWER(305.5-V24,1.85)*0.08713)),0)</f>
        <v>1158</v>
      </c>
    </row>
    <row r="25" spans="2:28" ht="12.75">
      <c r="B25" s="92"/>
      <c r="C25" s="93"/>
      <c r="D25" s="93"/>
      <c r="E25" s="93"/>
      <c r="F25" s="93"/>
      <c r="G25" s="94"/>
      <c r="H25" s="106">
        <f>H24</f>
        <v>7230</v>
      </c>
      <c r="I25" s="93"/>
      <c r="J25" s="107">
        <v>12.82</v>
      </c>
      <c r="K25" s="120">
        <v>58.77</v>
      </c>
      <c r="L25" s="97">
        <v>4</v>
      </c>
      <c r="M25" s="103" t="str">
        <f>IF(N25=0,"",":")</f>
        <v>:</v>
      </c>
      <c r="N25" s="99">
        <v>52.75</v>
      </c>
      <c r="O25" s="109">
        <v>156</v>
      </c>
      <c r="P25" s="104">
        <v>523</v>
      </c>
      <c r="Q25" s="100">
        <v>9.92</v>
      </c>
      <c r="R25" s="97"/>
      <c r="S25" s="105">
        <f>IF(T25=0,"",":")</f>
      </c>
      <c r="T25" s="99"/>
      <c r="U25" s="9">
        <f>L19*60+N19</f>
        <v>300.74</v>
      </c>
      <c r="W25" s="10">
        <f>IF(J19&gt;0,(INT(POWER(18-J19,1.81)*25.4347)),0)</f>
        <v>531</v>
      </c>
      <c r="X25" s="10">
        <f>IF(K19&gt;0,(INT(POWER(82-K19,1.81)*1.53775)),0)</f>
        <v>521</v>
      </c>
      <c r="Y25" s="10">
        <f>IF(N19&lt;&gt;"",(INT(POWER(480-U25,1.85)*0.03768)),0)</f>
        <v>555</v>
      </c>
      <c r="Z25" s="10">
        <f>IF(O19&gt;0,(INT(POWER(O19-75,1.42)*0.8465)),0)</f>
        <v>496</v>
      </c>
      <c r="AA25" s="10">
        <f>IF(P19&gt;0,(INT(POWER(P19-220,1.4)*0.14354)),0)</f>
        <v>514</v>
      </c>
      <c r="AB25" s="10">
        <f>IF(Q19&gt;0,(INT(POWER(Q19-1.5,1.05)*51.39)),0)</f>
        <v>515</v>
      </c>
    </row>
    <row r="26" spans="2:20" ht="12.75">
      <c r="B26" s="92"/>
      <c r="C26" s="93"/>
      <c r="D26" s="93"/>
      <c r="E26" s="93"/>
      <c r="F26" s="93"/>
      <c r="G26" s="94"/>
      <c r="H26" s="106">
        <f>H18</f>
        <v>7820</v>
      </c>
      <c r="I26" s="93"/>
      <c r="J26" s="107"/>
      <c r="K26" s="107"/>
      <c r="L26" s="97"/>
      <c r="M26" s="98"/>
      <c r="N26" s="99"/>
      <c r="O26" s="104"/>
      <c r="P26" s="104"/>
      <c r="Q26" s="100"/>
      <c r="R26" s="97"/>
      <c r="S26" s="94"/>
      <c r="T26" s="99"/>
    </row>
    <row r="27" spans="2:29" ht="12.75">
      <c r="B27" s="101" t="str">
        <f>IF(H21=0,"","7.")</f>
        <v>7.</v>
      </c>
      <c r="C27" s="93"/>
      <c r="D27" s="131"/>
      <c r="E27" s="81" t="s">
        <v>77</v>
      </c>
      <c r="F27" s="132" t="s">
        <v>49</v>
      </c>
      <c r="G27" s="102">
        <f>IF(H27=0,"",H27)</f>
        <v>6834</v>
      </c>
      <c r="H27" s="95">
        <f>SUM(W18:AB19)+AC18</f>
        <v>6834</v>
      </c>
      <c r="I27" s="93"/>
      <c r="J27" s="107">
        <v>12.74</v>
      </c>
      <c r="K27" s="120">
        <v>60.12</v>
      </c>
      <c r="L27" s="97">
        <v>4</v>
      </c>
      <c r="M27" s="103" t="str">
        <f>IF(N27=0,"",":")</f>
        <v>:</v>
      </c>
      <c r="N27" s="99">
        <v>50.61</v>
      </c>
      <c r="O27" s="109">
        <v>172</v>
      </c>
      <c r="P27" s="104">
        <v>519</v>
      </c>
      <c r="Q27" s="100">
        <v>9.96</v>
      </c>
      <c r="R27" s="97">
        <v>2</v>
      </c>
      <c r="S27" s="105" t="str">
        <f>IF(T27=0,"",":")</f>
        <v>:</v>
      </c>
      <c r="T27" s="99">
        <v>19.55</v>
      </c>
      <c r="U27" s="9">
        <f>L21*60+N21</f>
        <v>290.52</v>
      </c>
      <c r="V27" s="9">
        <f>R21*60+T21</f>
        <v>138.53</v>
      </c>
      <c r="W27" s="10">
        <f>IF(J21&gt;0,(INT(POWER(18-J21,1.81)*25.4347)),0)</f>
        <v>603</v>
      </c>
      <c r="X27" s="10">
        <f>IF(K21&gt;0,(INT(POWER(82-K21,1.81)*1.53775)),0)</f>
        <v>465</v>
      </c>
      <c r="Y27" s="10">
        <f>IF(N21&lt;&gt;"",(INT(POWER(480-U27,1.85)*0.03768)),0)</f>
        <v>616</v>
      </c>
      <c r="Z27" s="10">
        <f>IF(O21&gt;0,(INT(POWER(O21-75,1.42)*0.8465)),0)</f>
        <v>560</v>
      </c>
      <c r="AA27" s="10">
        <f>IF(P21&gt;0,(INT(POWER(P21-220,1.4)*0.14354)),0)</f>
        <v>561</v>
      </c>
      <c r="AB27" s="10">
        <f>IF(Q21&gt;0,(INT(POWER(Q21-1.5,1.05)*51.39)),0)</f>
        <v>550</v>
      </c>
      <c r="AC27" s="10">
        <f>IF(T21&lt;&gt;"",(INT(POWER(305.5-V27,1.85)*0.08713)),0)</f>
        <v>1127</v>
      </c>
    </row>
    <row r="28" spans="2:28" ht="12.75">
      <c r="B28" s="92"/>
      <c r="C28" s="93"/>
      <c r="D28" s="93"/>
      <c r="E28" s="93"/>
      <c r="F28" s="93"/>
      <c r="G28" s="94"/>
      <c r="H28" s="106">
        <f>H27</f>
        <v>6834</v>
      </c>
      <c r="I28" s="93"/>
      <c r="J28" s="107">
        <v>12.97</v>
      </c>
      <c r="K28" s="120">
        <v>60.47</v>
      </c>
      <c r="L28" s="97">
        <v>4</v>
      </c>
      <c r="M28" s="103" t="str">
        <f>IF(N28=0,"",":")</f>
        <v>:</v>
      </c>
      <c r="N28" s="99">
        <v>57.9</v>
      </c>
      <c r="O28" s="109">
        <v>152</v>
      </c>
      <c r="P28" s="104">
        <v>509</v>
      </c>
      <c r="Q28" s="100">
        <v>9.82</v>
      </c>
      <c r="R28" s="97"/>
      <c r="S28" s="105">
        <f>IF(T28=0,"",":")</f>
      </c>
      <c r="T28" s="99"/>
      <c r="U28" s="9">
        <f>L22*60+N22</f>
        <v>298.25</v>
      </c>
      <c r="W28" s="10">
        <f>IF(J22&gt;0,(INT(POWER(18-J22,1.81)*25.4347)),0)</f>
        <v>454</v>
      </c>
      <c r="X28" s="10">
        <f>IF(K22&gt;0,(INT(POWER(82-K22,1.81)*1.53775)),0)</f>
        <v>463</v>
      </c>
      <c r="Y28" s="10">
        <f>IF(N22&lt;&gt;"",(INT(POWER(480-U28,1.85)*0.03768)),0)</f>
        <v>570</v>
      </c>
      <c r="Z28" s="10">
        <f>IF(O22&gt;0,(INT(POWER(O22-75,1.42)*0.8465)),0)</f>
        <v>560</v>
      </c>
      <c r="AA28" s="10">
        <f>IF(P22&gt;0,(INT(POWER(P22-220,1.4)*0.14354)),0)</f>
        <v>425</v>
      </c>
      <c r="AB28" s="10">
        <f>IF(Q22&gt;0,(INT(POWER(Q22-1.5,1.05)*51.39)),0)</f>
        <v>536</v>
      </c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vojtečka se udělá sama, až napíšeš sekundy" sqref="M18:M19 S18 M21:M22 S21 M12:M13 S12 M9:M10 S9:S10 M27:M28 S27 M24:M25 S24 M15:M16 S15">
      <formula1>0</formula1>
    </dataValidation>
    <dataValidation type="whole" operator="lessThanOrEqual" allowBlank="1" showInputMessage="1" showErrorMessage="1" prompt="Tady je vzorec, nepiš sem" sqref="G8:G28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G23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2" width="5.25390625" style="21" customWidth="1"/>
    <col min="3" max="3" width="26.375" style="0" customWidth="1"/>
    <col min="4" max="4" width="12.125" style="21" customWidth="1"/>
    <col min="5" max="5" width="26.375" style="0" customWidth="1"/>
    <col min="6" max="6" width="11.25390625" style="32" customWidth="1"/>
    <col min="7" max="7" width="9.25390625" style="21" customWidth="1"/>
  </cols>
  <sheetData>
    <row r="2" spans="1:7" s="27" customFormat="1" ht="21.75" customHeight="1">
      <c r="A2" s="22" t="s">
        <v>32</v>
      </c>
      <c r="C2" s="23"/>
      <c r="D2" s="29"/>
      <c r="E2" s="24"/>
      <c r="F2" s="31"/>
      <c r="G2" s="26" t="s">
        <v>40</v>
      </c>
    </row>
    <row r="3" spans="1:7" s="28" customFormat="1" ht="23.25" customHeight="1">
      <c r="A3" s="70"/>
      <c r="B3" s="121" t="s">
        <v>42</v>
      </c>
      <c r="C3" s="72" t="s">
        <v>27</v>
      </c>
      <c r="D3" s="73" t="s">
        <v>30</v>
      </c>
      <c r="E3" s="72" t="s">
        <v>43</v>
      </c>
      <c r="F3" s="74" t="s">
        <v>28</v>
      </c>
      <c r="G3" s="70" t="s">
        <v>29</v>
      </c>
    </row>
    <row r="4" spans="1:7" s="30" customFormat="1" ht="13.5" customHeight="1">
      <c r="A4" s="75" t="str">
        <f aca="true" t="shared" si="0" ref="A4:A23">IF(F4&gt;0,(ROW()-3)&amp;".","")</f>
        <v>1.</v>
      </c>
      <c r="B4" s="108"/>
      <c r="C4" s="76" t="s">
        <v>91</v>
      </c>
      <c r="D4" s="77">
        <v>34173</v>
      </c>
      <c r="E4" s="81" t="s">
        <v>75</v>
      </c>
      <c r="F4" s="114">
        <v>12.2</v>
      </c>
      <c r="G4" s="80">
        <f aca="true" t="shared" si="1" ref="G4:G23">IF(F4&gt;0,(INT(POWER(18-F4,1.81)*25.4347)),"")</f>
        <v>612</v>
      </c>
    </row>
    <row r="5" spans="1:7" s="30" customFormat="1" ht="13.5" customHeight="1">
      <c r="A5" s="75" t="str">
        <f t="shared" si="0"/>
        <v>2.</v>
      </c>
      <c r="B5" s="108"/>
      <c r="C5" s="76" t="s">
        <v>85</v>
      </c>
      <c r="D5" s="77">
        <v>34387</v>
      </c>
      <c r="E5" s="78" t="s">
        <v>76</v>
      </c>
      <c r="F5" s="114">
        <v>12.23</v>
      </c>
      <c r="G5" s="80">
        <f t="shared" si="1"/>
        <v>606</v>
      </c>
    </row>
    <row r="6" spans="1:7" s="30" customFormat="1" ht="13.5" customHeight="1">
      <c r="A6" s="75" t="str">
        <f t="shared" si="0"/>
        <v>3.</v>
      </c>
      <c r="B6" s="108"/>
      <c r="C6" s="76" t="s">
        <v>114</v>
      </c>
      <c r="D6" s="119">
        <v>35293</v>
      </c>
      <c r="E6" s="81" t="s">
        <v>88</v>
      </c>
      <c r="F6" s="114">
        <v>12.25</v>
      </c>
      <c r="G6" s="80">
        <f t="shared" si="1"/>
        <v>603</v>
      </c>
    </row>
    <row r="7" spans="1:7" s="30" customFormat="1" ht="13.5" customHeight="1">
      <c r="A7" s="75" t="str">
        <f t="shared" si="0"/>
        <v>4.</v>
      </c>
      <c r="B7" s="108"/>
      <c r="C7" s="76" t="s">
        <v>52</v>
      </c>
      <c r="D7" s="77">
        <v>34200</v>
      </c>
      <c r="E7" s="78" t="s">
        <v>56</v>
      </c>
      <c r="F7" s="114">
        <v>12.26</v>
      </c>
      <c r="G7" s="80">
        <f t="shared" si="1"/>
        <v>601</v>
      </c>
    </row>
    <row r="8" spans="1:7" s="30" customFormat="1" ht="13.5" customHeight="1">
      <c r="A8" s="75" t="str">
        <f t="shared" si="0"/>
        <v>5.</v>
      </c>
      <c r="B8" s="108"/>
      <c r="C8" s="76" t="s">
        <v>80</v>
      </c>
      <c r="D8" s="77">
        <v>34289</v>
      </c>
      <c r="E8" s="78" t="s">
        <v>81</v>
      </c>
      <c r="F8" s="114">
        <v>12.34</v>
      </c>
      <c r="G8" s="80">
        <f t="shared" si="1"/>
        <v>586</v>
      </c>
    </row>
    <row r="9" spans="1:7" s="30" customFormat="1" ht="13.5" customHeight="1">
      <c r="A9" s="75" t="str">
        <f t="shared" si="0"/>
        <v>6.</v>
      </c>
      <c r="B9" s="108" t="s">
        <v>73</v>
      </c>
      <c r="C9" s="76" t="s">
        <v>82</v>
      </c>
      <c r="D9" s="77">
        <v>35180</v>
      </c>
      <c r="E9" s="78" t="s">
        <v>81</v>
      </c>
      <c r="F9" s="114">
        <v>12.46</v>
      </c>
      <c r="G9" s="80">
        <f t="shared" si="1"/>
        <v>563</v>
      </c>
    </row>
    <row r="10" spans="1:7" s="30" customFormat="1" ht="13.5" customHeight="1">
      <c r="A10" s="75" t="str">
        <f t="shared" si="0"/>
        <v>7.</v>
      </c>
      <c r="B10" s="108"/>
      <c r="C10" s="76" t="s">
        <v>92</v>
      </c>
      <c r="D10" s="77">
        <v>34701</v>
      </c>
      <c r="E10" s="78" t="s">
        <v>75</v>
      </c>
      <c r="F10" s="114">
        <v>12.64</v>
      </c>
      <c r="G10" s="80">
        <f t="shared" si="1"/>
        <v>531</v>
      </c>
    </row>
    <row r="11" spans="1:7" s="30" customFormat="1" ht="13.5" customHeight="1">
      <c r="A11" s="75" t="str">
        <f t="shared" si="0"/>
        <v>8.</v>
      </c>
      <c r="B11" s="108"/>
      <c r="C11" s="76" t="s">
        <v>53</v>
      </c>
      <c r="D11" s="77">
        <v>35366</v>
      </c>
      <c r="E11" s="81" t="s">
        <v>55</v>
      </c>
      <c r="F11" s="114">
        <v>12.68</v>
      </c>
      <c r="G11" s="80">
        <f t="shared" si="1"/>
        <v>523</v>
      </c>
    </row>
    <row r="12" spans="1:7" s="30" customFormat="1" ht="13.5" customHeight="1">
      <c r="A12" s="75" t="str">
        <f t="shared" si="0"/>
        <v>9.</v>
      </c>
      <c r="B12" s="108"/>
      <c r="C12" s="76" t="s">
        <v>93</v>
      </c>
      <c r="D12" s="90">
        <v>35404</v>
      </c>
      <c r="E12" s="78" t="s">
        <v>77</v>
      </c>
      <c r="F12" s="114">
        <v>12.74</v>
      </c>
      <c r="G12" s="80">
        <f t="shared" si="1"/>
        <v>513</v>
      </c>
    </row>
    <row r="13" spans="1:7" s="30" customFormat="1" ht="13.5" customHeight="1">
      <c r="A13" s="75" t="str">
        <f t="shared" si="0"/>
        <v>10.</v>
      </c>
      <c r="B13" s="108"/>
      <c r="C13" s="76" t="s">
        <v>126</v>
      </c>
      <c r="D13" s="77">
        <v>35481</v>
      </c>
      <c r="E13" s="78" t="s">
        <v>55</v>
      </c>
      <c r="F13" s="114">
        <v>12.82</v>
      </c>
      <c r="G13" s="80">
        <f t="shared" si="1"/>
        <v>499</v>
      </c>
    </row>
    <row r="14" spans="1:7" s="30" customFormat="1" ht="13.5" customHeight="1">
      <c r="A14" s="75" t="str">
        <f t="shared" si="0"/>
        <v>11.</v>
      </c>
      <c r="B14" s="108"/>
      <c r="C14" s="76" t="s">
        <v>86</v>
      </c>
      <c r="D14" s="77">
        <v>34537</v>
      </c>
      <c r="E14" s="78" t="s">
        <v>76</v>
      </c>
      <c r="F14" s="114">
        <v>12.82</v>
      </c>
      <c r="G14" s="80">
        <f t="shared" si="1"/>
        <v>499</v>
      </c>
    </row>
    <row r="15" spans="1:7" s="30" customFormat="1" ht="13.5" customHeight="1">
      <c r="A15" s="75" t="str">
        <f t="shared" si="0"/>
        <v>12.</v>
      </c>
      <c r="B15" s="108"/>
      <c r="C15" s="76" t="s">
        <v>50</v>
      </c>
      <c r="D15" s="77">
        <v>35268</v>
      </c>
      <c r="E15" s="78" t="s">
        <v>56</v>
      </c>
      <c r="F15" s="114">
        <v>12.87</v>
      </c>
      <c r="G15" s="80">
        <f t="shared" si="1"/>
        <v>490</v>
      </c>
    </row>
    <row r="16" spans="1:7" s="30" customFormat="1" ht="13.5" customHeight="1">
      <c r="A16" s="75" t="str">
        <f t="shared" si="0"/>
        <v>13.</v>
      </c>
      <c r="B16" s="108"/>
      <c r="C16" s="76" t="s">
        <v>51</v>
      </c>
      <c r="D16" s="77">
        <v>35268</v>
      </c>
      <c r="E16" s="78" t="s">
        <v>56</v>
      </c>
      <c r="F16" s="114">
        <v>12.92</v>
      </c>
      <c r="G16" s="80">
        <f t="shared" si="1"/>
        <v>481</v>
      </c>
    </row>
    <row r="17" spans="1:7" s="30" customFormat="1" ht="13.5" customHeight="1">
      <c r="A17" s="75" t="str">
        <f t="shared" si="0"/>
        <v>14.</v>
      </c>
      <c r="B17" s="108"/>
      <c r="C17" s="76" t="s">
        <v>94</v>
      </c>
      <c r="D17" s="90">
        <v>34968</v>
      </c>
      <c r="E17" s="78" t="s">
        <v>77</v>
      </c>
      <c r="F17" s="114">
        <v>12.97</v>
      </c>
      <c r="G17" s="80">
        <f t="shared" si="1"/>
        <v>473</v>
      </c>
    </row>
    <row r="18" spans="1:7" s="30" customFormat="1" ht="13.5" customHeight="1">
      <c r="A18" s="75" t="str">
        <f t="shared" si="0"/>
        <v>15.</v>
      </c>
      <c r="B18" s="108"/>
      <c r="C18" s="127" t="s">
        <v>89</v>
      </c>
      <c r="D18" s="113">
        <v>35259</v>
      </c>
      <c r="E18" s="78" t="s">
        <v>88</v>
      </c>
      <c r="F18" s="114">
        <v>13.08</v>
      </c>
      <c r="G18" s="80">
        <f t="shared" si="1"/>
        <v>454</v>
      </c>
    </row>
    <row r="19" spans="1:7" s="30" customFormat="1" ht="13.5" customHeight="1">
      <c r="A19" s="75" t="str">
        <f t="shared" si="0"/>
        <v>16.</v>
      </c>
      <c r="B19" s="108"/>
      <c r="C19" s="76" t="s">
        <v>90</v>
      </c>
      <c r="D19" s="77">
        <v>34207</v>
      </c>
      <c r="E19" s="81" t="s">
        <v>75</v>
      </c>
      <c r="F19" s="114">
        <v>13.1</v>
      </c>
      <c r="G19" s="80">
        <f t="shared" si="1"/>
        <v>451</v>
      </c>
    </row>
    <row r="20" spans="1:7" s="30" customFormat="1" ht="13.5" customHeight="1">
      <c r="A20" s="75" t="str">
        <f t="shared" si="0"/>
        <v>17.</v>
      </c>
      <c r="B20" s="108"/>
      <c r="C20" s="76" t="s">
        <v>84</v>
      </c>
      <c r="D20" s="77">
        <v>34865</v>
      </c>
      <c r="E20" s="78" t="s">
        <v>76</v>
      </c>
      <c r="F20" s="114">
        <v>13.11</v>
      </c>
      <c r="G20" s="80">
        <f t="shared" si="1"/>
        <v>449</v>
      </c>
    </row>
    <row r="21" spans="1:7" s="30" customFormat="1" ht="13.5" customHeight="1">
      <c r="A21" s="75" t="str">
        <f t="shared" si="0"/>
        <v>18.</v>
      </c>
      <c r="B21" s="108"/>
      <c r="C21" s="76" t="s">
        <v>54</v>
      </c>
      <c r="D21" s="77">
        <v>34616</v>
      </c>
      <c r="E21" s="81" t="s">
        <v>55</v>
      </c>
      <c r="F21" s="114">
        <v>13.19</v>
      </c>
      <c r="G21" s="80">
        <f t="shared" si="1"/>
        <v>436</v>
      </c>
    </row>
    <row r="22" spans="1:7" s="30" customFormat="1" ht="13.5" customHeight="1">
      <c r="A22" s="75" t="str">
        <f t="shared" si="0"/>
        <v>19.</v>
      </c>
      <c r="B22" s="108"/>
      <c r="C22" s="115" t="s">
        <v>83</v>
      </c>
      <c r="D22" s="126">
        <v>34905</v>
      </c>
      <c r="E22" s="78" t="s">
        <v>81</v>
      </c>
      <c r="F22" s="114">
        <v>13.28</v>
      </c>
      <c r="G22" s="80">
        <f t="shared" si="1"/>
        <v>421</v>
      </c>
    </row>
    <row r="23" spans="1:7" s="30" customFormat="1" ht="13.5" customHeight="1">
      <c r="A23" s="75" t="str">
        <f t="shared" si="0"/>
        <v>20.</v>
      </c>
      <c r="B23" s="108"/>
      <c r="C23" s="76" t="s">
        <v>87</v>
      </c>
      <c r="D23" s="77">
        <v>35452</v>
      </c>
      <c r="E23" s="78" t="s">
        <v>88</v>
      </c>
      <c r="F23" s="114">
        <v>13.45</v>
      </c>
      <c r="G23" s="80">
        <f t="shared" si="1"/>
        <v>394</v>
      </c>
    </row>
  </sheetData>
  <sheetProtection/>
  <dataValidations count="2">
    <dataValidation allowBlank="1" showInputMessage="1" showErrorMessage="1" prompt="Buňka obsahuje vzorec, NEPŘEPSAT!" sqref="G4:G23"/>
    <dataValidation allowBlank="1" showInputMessage="1" showErrorMessage="1" prompt="Buňka obsahuje vzorec. Nevyplňovat!" sqref="A4:B23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21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5.25390625" style="0" customWidth="1"/>
    <col min="2" max="2" width="5.25390625" style="35" customWidth="1"/>
    <col min="3" max="3" width="26.375" style="0" customWidth="1"/>
    <col min="4" max="4" width="11.625" style="21" customWidth="1"/>
    <col min="5" max="5" width="26.375" style="0" customWidth="1"/>
    <col min="6" max="6" width="10.00390625" style="32" customWidth="1"/>
    <col min="7" max="7" width="9.125" style="21" customWidth="1"/>
  </cols>
  <sheetData>
    <row r="1" spans="5:6" ht="12.75">
      <c r="E1" s="33"/>
      <c r="F1" s="34"/>
    </row>
    <row r="2" spans="1:7" s="27" customFormat="1" ht="18" customHeight="1">
      <c r="A2" s="22" t="s">
        <v>32</v>
      </c>
      <c r="B2" s="40"/>
      <c r="C2" s="23"/>
      <c r="D2" s="29"/>
      <c r="E2" s="24"/>
      <c r="F2" s="31"/>
      <c r="G2" s="26" t="s">
        <v>39</v>
      </c>
    </row>
    <row r="3" spans="1:7" s="28" customFormat="1" ht="23.25" customHeight="1">
      <c r="A3" s="72"/>
      <c r="B3" s="71" t="s">
        <v>42</v>
      </c>
      <c r="C3" s="72" t="s">
        <v>27</v>
      </c>
      <c r="D3" s="73" t="s">
        <v>31</v>
      </c>
      <c r="E3" s="72" t="s">
        <v>43</v>
      </c>
      <c r="F3" s="74" t="s">
        <v>28</v>
      </c>
      <c r="G3" s="70" t="s">
        <v>29</v>
      </c>
    </row>
    <row r="4" spans="1:7" s="28" customFormat="1" ht="13.5" customHeight="1">
      <c r="A4" s="83" t="str">
        <f aca="true" t="shared" si="0" ref="A4:A21">IF(F4&gt;0,(ROW()-3)&amp;".","")</f>
        <v>1.</v>
      </c>
      <c r="B4" s="108"/>
      <c r="C4" s="84" t="s">
        <v>82</v>
      </c>
      <c r="D4" s="112">
        <v>35180</v>
      </c>
      <c r="E4" s="78" t="s">
        <v>81</v>
      </c>
      <c r="F4" s="120">
        <v>55.24</v>
      </c>
      <c r="G4" s="80">
        <f aca="true" t="shared" si="1" ref="G4:G21">IF(F4&gt;0,(INT(POWER(82-F4,1.81)*1.53775)),"")</f>
        <v>589</v>
      </c>
    </row>
    <row r="5" spans="1:7" s="28" customFormat="1" ht="13.5" customHeight="1">
      <c r="A5" s="83" t="str">
        <f t="shared" si="0"/>
        <v>2.</v>
      </c>
      <c r="B5" s="108"/>
      <c r="C5" s="84" t="s">
        <v>101</v>
      </c>
      <c r="D5" s="112">
        <v>35230</v>
      </c>
      <c r="E5" s="81" t="s">
        <v>75</v>
      </c>
      <c r="F5" s="120">
        <v>55.98</v>
      </c>
      <c r="G5" s="80">
        <f t="shared" si="1"/>
        <v>560</v>
      </c>
    </row>
    <row r="6" spans="1:7" s="28" customFormat="1" ht="13.5" customHeight="1">
      <c r="A6" s="83" t="str">
        <f t="shared" si="0"/>
        <v>3.</v>
      </c>
      <c r="B6" s="108"/>
      <c r="C6" s="116" t="s">
        <v>50</v>
      </c>
      <c r="D6" s="90">
        <v>35268</v>
      </c>
      <c r="E6" s="81" t="s">
        <v>56</v>
      </c>
      <c r="F6" s="120">
        <v>56.58</v>
      </c>
      <c r="G6" s="80">
        <f t="shared" si="1"/>
        <v>537</v>
      </c>
    </row>
    <row r="7" spans="1:7" s="28" customFormat="1" ht="13.5" customHeight="1">
      <c r="A7" s="83" t="str">
        <f t="shared" si="0"/>
        <v>4.</v>
      </c>
      <c r="B7" s="108"/>
      <c r="C7" s="116" t="s">
        <v>103</v>
      </c>
      <c r="D7" s="90">
        <v>34771</v>
      </c>
      <c r="E7" s="78" t="s">
        <v>81</v>
      </c>
      <c r="F7" s="120">
        <v>56.76</v>
      </c>
      <c r="G7" s="80">
        <f t="shared" si="1"/>
        <v>530</v>
      </c>
    </row>
    <row r="8" spans="1:7" s="28" customFormat="1" ht="13.5" customHeight="1">
      <c r="A8" s="83" t="str">
        <f t="shared" si="0"/>
        <v>5.</v>
      </c>
      <c r="B8" s="108"/>
      <c r="C8" s="116" t="s">
        <v>64</v>
      </c>
      <c r="D8" s="90">
        <v>34824</v>
      </c>
      <c r="E8" s="81" t="s">
        <v>56</v>
      </c>
      <c r="F8" s="120">
        <v>56.98</v>
      </c>
      <c r="G8" s="80">
        <f t="shared" si="1"/>
        <v>522</v>
      </c>
    </row>
    <row r="9" spans="1:7" s="28" customFormat="1" ht="13.5" customHeight="1">
      <c r="A9" s="83" t="str">
        <f t="shared" si="0"/>
        <v>6.</v>
      </c>
      <c r="B9" s="108"/>
      <c r="C9" s="84" t="s">
        <v>91</v>
      </c>
      <c r="D9" s="77">
        <v>34173</v>
      </c>
      <c r="E9" s="81" t="s">
        <v>75</v>
      </c>
      <c r="F9" s="120">
        <v>56.99</v>
      </c>
      <c r="G9" s="80">
        <f t="shared" si="1"/>
        <v>521</v>
      </c>
    </row>
    <row r="10" spans="1:7" s="28" customFormat="1" ht="13.5" customHeight="1">
      <c r="A10" s="83" t="str">
        <f t="shared" si="0"/>
        <v>7.</v>
      </c>
      <c r="B10" s="108"/>
      <c r="C10" s="76" t="s">
        <v>51</v>
      </c>
      <c r="D10" s="77">
        <v>35268</v>
      </c>
      <c r="E10" s="78" t="s">
        <v>56</v>
      </c>
      <c r="F10" s="120">
        <v>57.6</v>
      </c>
      <c r="G10" s="80">
        <f t="shared" si="1"/>
        <v>498</v>
      </c>
    </row>
    <row r="11" spans="1:7" s="28" customFormat="1" ht="13.5" customHeight="1">
      <c r="A11" s="83" t="str">
        <f t="shared" si="0"/>
        <v>8.</v>
      </c>
      <c r="B11" s="108"/>
      <c r="C11" s="116" t="s">
        <v>89</v>
      </c>
      <c r="D11" s="90">
        <v>35259</v>
      </c>
      <c r="E11" s="81" t="s">
        <v>88</v>
      </c>
      <c r="F11" s="120">
        <v>58.52</v>
      </c>
      <c r="G11" s="80">
        <f t="shared" si="1"/>
        <v>465</v>
      </c>
    </row>
    <row r="12" spans="1:7" s="28" customFormat="1" ht="13.5" customHeight="1">
      <c r="A12" s="83" t="str">
        <f t="shared" si="0"/>
        <v>9.</v>
      </c>
      <c r="B12" s="108"/>
      <c r="C12" s="116" t="s">
        <v>148</v>
      </c>
      <c r="D12" s="90">
        <v>34591</v>
      </c>
      <c r="E12" s="81" t="s">
        <v>55</v>
      </c>
      <c r="F12" s="120">
        <v>58.54</v>
      </c>
      <c r="G12" s="80">
        <f t="shared" si="1"/>
        <v>464</v>
      </c>
    </row>
    <row r="13" spans="1:7" s="28" customFormat="1" ht="13.5" customHeight="1">
      <c r="A13" s="83" t="str">
        <f t="shared" si="0"/>
        <v>10.</v>
      </c>
      <c r="B13" s="108"/>
      <c r="C13" s="116" t="s">
        <v>97</v>
      </c>
      <c r="D13" s="90">
        <v>35567</v>
      </c>
      <c r="E13" s="81" t="s">
        <v>88</v>
      </c>
      <c r="F13" s="120">
        <v>58.58</v>
      </c>
      <c r="G13" s="80">
        <f t="shared" si="1"/>
        <v>463</v>
      </c>
    </row>
    <row r="14" spans="1:7" s="28" customFormat="1" ht="13.5" customHeight="1">
      <c r="A14" s="83" t="str">
        <f t="shared" si="0"/>
        <v>11.</v>
      </c>
      <c r="B14" s="108"/>
      <c r="C14" s="116" t="s">
        <v>68</v>
      </c>
      <c r="D14" s="90">
        <v>34726</v>
      </c>
      <c r="E14" s="81" t="s">
        <v>55</v>
      </c>
      <c r="F14" s="120">
        <v>58.77</v>
      </c>
      <c r="G14" s="80">
        <f t="shared" si="1"/>
        <v>456</v>
      </c>
    </row>
    <row r="15" spans="1:7" s="28" customFormat="1" ht="13.5" customHeight="1">
      <c r="A15" s="83" t="str">
        <f t="shared" si="0"/>
        <v>12.</v>
      </c>
      <c r="B15" s="108"/>
      <c r="C15" s="116" t="s">
        <v>96</v>
      </c>
      <c r="D15" s="90">
        <v>34760</v>
      </c>
      <c r="E15" s="81" t="s">
        <v>88</v>
      </c>
      <c r="F15" s="120">
        <v>58.78</v>
      </c>
      <c r="G15" s="80">
        <f t="shared" si="1"/>
        <v>456</v>
      </c>
    </row>
    <row r="16" spans="1:7" s="28" customFormat="1" ht="13.5" customHeight="1">
      <c r="A16" s="83" t="str">
        <f t="shared" si="0"/>
        <v>13.</v>
      </c>
      <c r="B16" s="108"/>
      <c r="C16" s="116" t="s">
        <v>99</v>
      </c>
      <c r="D16" s="77">
        <v>34935</v>
      </c>
      <c r="E16" s="81" t="s">
        <v>76</v>
      </c>
      <c r="F16" s="120">
        <v>59.15</v>
      </c>
      <c r="G16" s="80">
        <f t="shared" si="1"/>
        <v>443</v>
      </c>
    </row>
    <row r="17" spans="1:7" s="28" customFormat="1" ht="13.5" customHeight="1">
      <c r="A17" s="83" t="str">
        <f t="shared" si="0"/>
        <v>14.</v>
      </c>
      <c r="B17" s="108"/>
      <c r="C17" s="116" t="s">
        <v>102</v>
      </c>
      <c r="D17" s="90">
        <v>34569</v>
      </c>
      <c r="E17" s="81" t="s">
        <v>75</v>
      </c>
      <c r="F17" s="120">
        <v>59.79</v>
      </c>
      <c r="G17" s="80">
        <f t="shared" si="1"/>
        <v>420</v>
      </c>
    </row>
    <row r="18" spans="1:7" s="28" customFormat="1" ht="13.5" customHeight="1">
      <c r="A18" s="83" t="str">
        <f t="shared" si="0"/>
        <v>15.</v>
      </c>
      <c r="B18" s="108"/>
      <c r="C18" s="116" t="s">
        <v>63</v>
      </c>
      <c r="D18" s="90">
        <v>35416</v>
      </c>
      <c r="E18" s="78" t="s">
        <v>77</v>
      </c>
      <c r="F18" s="120">
        <v>60.12</v>
      </c>
      <c r="G18" s="80">
        <f t="shared" si="1"/>
        <v>409</v>
      </c>
    </row>
    <row r="19" spans="1:7" s="28" customFormat="1" ht="13.5" customHeight="1">
      <c r="A19" s="83" t="str">
        <f t="shared" si="0"/>
        <v>16.</v>
      </c>
      <c r="B19" s="108"/>
      <c r="C19" s="84" t="s">
        <v>95</v>
      </c>
      <c r="D19" s="119">
        <v>35397</v>
      </c>
      <c r="E19" s="78" t="s">
        <v>77</v>
      </c>
      <c r="F19" s="120">
        <v>60.47</v>
      </c>
      <c r="G19" s="80">
        <f t="shared" si="1"/>
        <v>397</v>
      </c>
    </row>
    <row r="20" spans="1:7" s="28" customFormat="1" ht="13.5" customHeight="1">
      <c r="A20" s="83" t="str">
        <f t="shared" si="0"/>
        <v>17.</v>
      </c>
      <c r="B20" s="108"/>
      <c r="C20" s="116" t="s">
        <v>100</v>
      </c>
      <c r="D20" s="90">
        <v>34541</v>
      </c>
      <c r="E20" s="81" t="s">
        <v>76</v>
      </c>
      <c r="F20" s="114">
        <v>60.87</v>
      </c>
      <c r="G20" s="80">
        <f t="shared" si="1"/>
        <v>384</v>
      </c>
    </row>
    <row r="21" spans="1:7" s="28" customFormat="1" ht="13.5" customHeight="1">
      <c r="A21" s="83" t="str">
        <f t="shared" si="0"/>
        <v>18.</v>
      </c>
      <c r="B21" s="108"/>
      <c r="C21" s="116" t="s">
        <v>98</v>
      </c>
      <c r="D21" s="90">
        <v>34212</v>
      </c>
      <c r="E21" s="81" t="s">
        <v>76</v>
      </c>
      <c r="F21" s="120">
        <v>61.32</v>
      </c>
      <c r="G21" s="80">
        <f t="shared" si="1"/>
        <v>369</v>
      </c>
    </row>
  </sheetData>
  <sheetProtection/>
  <dataValidations count="2">
    <dataValidation allowBlank="1" showInputMessage="1" showErrorMessage="1" prompt="Buňka obsahuje vzorec, NEPŘEPSAT!" sqref="G4:G21"/>
    <dataValidation allowBlank="1" showInputMessage="1" showErrorMessage="1" prompt="Buňka obsahuje vzorec. Nevyplňovat!" sqref="A4:A2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2.125" style="21" customWidth="1"/>
    <col min="5" max="5" width="26.375" style="0" customWidth="1"/>
    <col min="6" max="6" width="3.375" style="21" customWidth="1"/>
    <col min="7" max="7" width="1.00390625" style="21" customWidth="1"/>
    <col min="8" max="8" width="6.25390625" style="39" customWidth="1"/>
    <col min="9" max="9" width="9.625" style="21" customWidth="1"/>
  </cols>
  <sheetData>
    <row r="1" spans="5:6" ht="12.75">
      <c r="E1" s="33"/>
      <c r="F1" s="35"/>
    </row>
    <row r="2" spans="1:9" s="27" customFormat="1" ht="21.75" customHeight="1">
      <c r="A2" s="22" t="s">
        <v>32</v>
      </c>
      <c r="B2" s="22"/>
      <c r="C2" s="23"/>
      <c r="D2" s="29"/>
      <c r="E2" s="24"/>
      <c r="F2" s="25"/>
      <c r="G2" s="25"/>
      <c r="H2" s="38"/>
      <c r="I2" s="26" t="s">
        <v>38</v>
      </c>
    </row>
    <row r="3" spans="1:9" s="28" customFormat="1" ht="23.25" customHeight="1">
      <c r="A3" s="72"/>
      <c r="B3" s="85" t="s">
        <v>42</v>
      </c>
      <c r="C3" s="72" t="s">
        <v>27</v>
      </c>
      <c r="D3" s="73" t="s">
        <v>31</v>
      </c>
      <c r="E3" s="72" t="s">
        <v>43</v>
      </c>
      <c r="F3" s="86"/>
      <c r="G3" s="70" t="s">
        <v>28</v>
      </c>
      <c r="H3" s="87"/>
      <c r="I3" s="70" t="s">
        <v>29</v>
      </c>
    </row>
    <row r="4" spans="1:9" s="30" customFormat="1" ht="13.5" customHeight="1">
      <c r="A4" s="83" t="str">
        <f>IF(F4&gt;0,(ROW()-3)&amp;".","")</f>
        <v>1.</v>
      </c>
      <c r="B4" s="108"/>
      <c r="C4" s="110" t="s">
        <v>107</v>
      </c>
      <c r="D4" s="77">
        <v>34437</v>
      </c>
      <c r="E4" s="78" t="s">
        <v>76</v>
      </c>
      <c r="F4" s="109">
        <v>4</v>
      </c>
      <c r="G4" s="88" t="str">
        <f>IF(H4=0,"",":")</f>
        <v>:</v>
      </c>
      <c r="H4" s="79">
        <v>22.36</v>
      </c>
      <c r="I4" s="80">
        <f>IF(H4&lt;&gt;"",(INT(POWER(480-(F4*60+H4),1.85)*0.03768)),"")</f>
        <v>796</v>
      </c>
    </row>
    <row r="5" spans="1:9" s="30" customFormat="1" ht="13.5" customHeight="1">
      <c r="A5" s="83" t="str">
        <f>IF(F23&gt;0,(ROW()-3)&amp;".","")</f>
        <v>2.</v>
      </c>
      <c r="B5" s="108"/>
      <c r="C5" s="76" t="s">
        <v>101</v>
      </c>
      <c r="D5" s="77">
        <v>35230</v>
      </c>
      <c r="E5" s="78" t="s">
        <v>75</v>
      </c>
      <c r="F5" s="109">
        <v>4</v>
      </c>
      <c r="G5" s="88" t="str">
        <f aca="true" t="shared" si="0" ref="G5:G23">IF(H5=0,"",":")</f>
        <v>:</v>
      </c>
      <c r="H5" s="79">
        <v>43.78</v>
      </c>
      <c r="I5" s="80">
        <f aca="true" t="shared" si="1" ref="I5:I22">IF(H5&lt;&gt;"",(INT(POWER(480-(F5*60+H5),1.85)*0.03768)),"")</f>
        <v>657</v>
      </c>
    </row>
    <row r="6" spans="1:9" s="30" customFormat="1" ht="13.5" customHeight="1">
      <c r="A6" s="83" t="str">
        <f aca="true" t="shared" si="2" ref="A6:A23">IF(F5&gt;0,(ROW()-3)&amp;".","")</f>
        <v>3.</v>
      </c>
      <c r="B6" s="108"/>
      <c r="C6" s="76" t="s">
        <v>113</v>
      </c>
      <c r="D6" s="77">
        <v>35077</v>
      </c>
      <c r="E6" s="78" t="s">
        <v>81</v>
      </c>
      <c r="F6" s="128">
        <v>4</v>
      </c>
      <c r="G6" s="88" t="str">
        <f t="shared" si="0"/>
        <v>:</v>
      </c>
      <c r="H6" s="89">
        <v>45.87</v>
      </c>
      <c r="I6" s="80">
        <f t="shared" si="1"/>
        <v>644</v>
      </c>
    </row>
    <row r="7" spans="1:9" s="30" customFormat="1" ht="13.5" customHeight="1">
      <c r="A7" s="83" t="str">
        <f t="shared" si="2"/>
        <v>4.</v>
      </c>
      <c r="B7" s="108"/>
      <c r="C7" s="76" t="s">
        <v>112</v>
      </c>
      <c r="D7" s="77">
        <v>34449</v>
      </c>
      <c r="E7" s="78" t="s">
        <v>81</v>
      </c>
      <c r="F7" s="109">
        <v>4</v>
      </c>
      <c r="G7" s="88" t="str">
        <f t="shared" si="0"/>
        <v>:</v>
      </c>
      <c r="H7" s="79">
        <v>46.98</v>
      </c>
      <c r="I7" s="80">
        <f t="shared" si="1"/>
        <v>637</v>
      </c>
    </row>
    <row r="8" spans="1:9" s="30" customFormat="1" ht="13.5" customHeight="1">
      <c r="A8" s="83" t="str">
        <f t="shared" si="2"/>
        <v>5.</v>
      </c>
      <c r="B8" s="108"/>
      <c r="C8" s="76" t="s">
        <v>66</v>
      </c>
      <c r="D8" s="77">
        <v>35439</v>
      </c>
      <c r="E8" s="78" t="s">
        <v>56</v>
      </c>
      <c r="F8" s="109">
        <v>4</v>
      </c>
      <c r="G8" s="88" t="str">
        <f t="shared" si="0"/>
        <v>:</v>
      </c>
      <c r="H8" s="79">
        <v>47.97</v>
      </c>
      <c r="I8" s="80">
        <f t="shared" si="1"/>
        <v>631</v>
      </c>
    </row>
    <row r="9" spans="1:9" s="30" customFormat="1" ht="13.5" customHeight="1">
      <c r="A9" s="83" t="str">
        <f t="shared" si="2"/>
        <v>6.</v>
      </c>
      <c r="B9" s="108"/>
      <c r="C9" s="76" t="s">
        <v>67</v>
      </c>
      <c r="D9" s="77">
        <v>35563</v>
      </c>
      <c r="E9" s="81" t="s">
        <v>56</v>
      </c>
      <c r="F9" s="109">
        <v>4</v>
      </c>
      <c r="G9" s="88" t="str">
        <f t="shared" si="0"/>
        <v>:</v>
      </c>
      <c r="H9" s="79">
        <v>49.38</v>
      </c>
      <c r="I9" s="80">
        <f t="shared" si="1"/>
        <v>622</v>
      </c>
    </row>
    <row r="10" spans="1:9" s="30" customFormat="1" ht="13.5" customHeight="1">
      <c r="A10" s="83" t="str">
        <f t="shared" si="2"/>
        <v>7.</v>
      </c>
      <c r="B10" s="108"/>
      <c r="C10" s="76" t="s">
        <v>69</v>
      </c>
      <c r="D10" s="77">
        <v>34829</v>
      </c>
      <c r="E10" s="81" t="s">
        <v>56</v>
      </c>
      <c r="F10" s="109">
        <v>4</v>
      </c>
      <c r="G10" s="88" t="str">
        <f t="shared" si="0"/>
        <v>:</v>
      </c>
      <c r="H10" s="79">
        <v>50.02</v>
      </c>
      <c r="I10" s="80">
        <f t="shared" si="1"/>
        <v>619</v>
      </c>
    </row>
    <row r="11" spans="1:9" s="30" customFormat="1" ht="13.5" customHeight="1">
      <c r="A11" s="83" t="str">
        <f t="shared" si="2"/>
        <v>8.</v>
      </c>
      <c r="B11" s="108"/>
      <c r="C11" s="76" t="s">
        <v>96</v>
      </c>
      <c r="D11" s="77">
        <v>34760</v>
      </c>
      <c r="E11" s="81" t="s">
        <v>88</v>
      </c>
      <c r="F11" s="109">
        <v>4</v>
      </c>
      <c r="G11" s="88" t="str">
        <f t="shared" si="0"/>
        <v>:</v>
      </c>
      <c r="H11" s="79">
        <v>50.52</v>
      </c>
      <c r="I11" s="80">
        <f t="shared" si="1"/>
        <v>616</v>
      </c>
    </row>
    <row r="12" spans="1:9" s="30" customFormat="1" ht="13.5" customHeight="1">
      <c r="A12" s="83" t="str">
        <f t="shared" si="2"/>
        <v>9.</v>
      </c>
      <c r="B12" s="108"/>
      <c r="C12" s="84" t="s">
        <v>95</v>
      </c>
      <c r="D12" s="119">
        <v>35397</v>
      </c>
      <c r="E12" s="78" t="s">
        <v>77</v>
      </c>
      <c r="F12" s="109">
        <v>4</v>
      </c>
      <c r="G12" s="88" t="str">
        <f t="shared" si="0"/>
        <v>:</v>
      </c>
      <c r="H12" s="79">
        <v>50.61</v>
      </c>
      <c r="I12" s="80">
        <f t="shared" si="1"/>
        <v>615</v>
      </c>
    </row>
    <row r="13" spans="1:9" s="30" customFormat="1" ht="13.5" customHeight="1">
      <c r="A13" s="83" t="str">
        <f t="shared" si="2"/>
        <v>10.</v>
      </c>
      <c r="B13" s="108"/>
      <c r="C13" s="76" t="s">
        <v>70</v>
      </c>
      <c r="D13" s="77">
        <v>35551</v>
      </c>
      <c r="E13" s="78" t="s">
        <v>55</v>
      </c>
      <c r="F13" s="109">
        <v>4</v>
      </c>
      <c r="G13" s="88" t="str">
        <f t="shared" si="0"/>
        <v>:</v>
      </c>
      <c r="H13" s="79">
        <v>50.94</v>
      </c>
      <c r="I13" s="80">
        <f t="shared" si="1"/>
        <v>613</v>
      </c>
    </row>
    <row r="14" spans="1:9" s="30" customFormat="1" ht="13.5" customHeight="1">
      <c r="A14" s="83" t="str">
        <f t="shared" si="2"/>
        <v>11.</v>
      </c>
      <c r="B14" s="108"/>
      <c r="C14" s="76" t="s">
        <v>104</v>
      </c>
      <c r="D14" s="77">
        <v>35224</v>
      </c>
      <c r="E14" s="78" t="s">
        <v>55</v>
      </c>
      <c r="F14" s="109">
        <v>4</v>
      </c>
      <c r="G14" s="88" t="str">
        <f t="shared" si="0"/>
        <v>:</v>
      </c>
      <c r="H14" s="79">
        <v>52.75</v>
      </c>
      <c r="I14" s="80">
        <f t="shared" si="1"/>
        <v>602</v>
      </c>
    </row>
    <row r="15" spans="1:9" s="30" customFormat="1" ht="13.5" customHeight="1">
      <c r="A15" s="83" t="str">
        <f t="shared" si="2"/>
        <v>12.</v>
      </c>
      <c r="B15" s="108"/>
      <c r="C15" s="76" t="s">
        <v>108</v>
      </c>
      <c r="D15" s="90">
        <v>34801</v>
      </c>
      <c r="E15" s="78" t="s">
        <v>76</v>
      </c>
      <c r="F15" s="109">
        <v>4</v>
      </c>
      <c r="G15" s="88" t="str">
        <f t="shared" si="0"/>
        <v>:</v>
      </c>
      <c r="H15" s="79">
        <v>53.07</v>
      </c>
      <c r="I15" s="80">
        <f t="shared" si="1"/>
        <v>600</v>
      </c>
    </row>
    <row r="16" spans="1:9" s="30" customFormat="1" ht="13.5" customHeight="1">
      <c r="A16" s="83" t="str">
        <f t="shared" si="2"/>
        <v>13.</v>
      </c>
      <c r="B16" s="108"/>
      <c r="C16" s="76" t="s">
        <v>111</v>
      </c>
      <c r="D16" s="77">
        <v>34234</v>
      </c>
      <c r="E16" s="78" t="s">
        <v>81</v>
      </c>
      <c r="F16" s="109">
        <v>4</v>
      </c>
      <c r="G16" s="88" t="str">
        <f t="shared" si="0"/>
        <v>:</v>
      </c>
      <c r="H16" s="79">
        <v>55.31</v>
      </c>
      <c r="I16" s="80">
        <f t="shared" si="1"/>
        <v>587</v>
      </c>
    </row>
    <row r="17" spans="1:9" s="30" customFormat="1" ht="13.5" customHeight="1">
      <c r="A17" s="83" t="str">
        <f t="shared" si="2"/>
        <v>14.</v>
      </c>
      <c r="B17" s="108"/>
      <c r="C17" s="76" t="s">
        <v>106</v>
      </c>
      <c r="D17" s="77">
        <v>34450</v>
      </c>
      <c r="E17" s="78" t="s">
        <v>77</v>
      </c>
      <c r="F17" s="109">
        <v>4</v>
      </c>
      <c r="G17" s="88" t="str">
        <f t="shared" si="0"/>
        <v>:</v>
      </c>
      <c r="H17" s="79">
        <v>57.9</v>
      </c>
      <c r="I17" s="80">
        <f t="shared" si="1"/>
        <v>572</v>
      </c>
    </row>
    <row r="18" spans="1:9" s="30" customFormat="1" ht="13.5" customHeight="1">
      <c r="A18" s="83" t="str">
        <f t="shared" si="2"/>
        <v>15.</v>
      </c>
      <c r="B18" s="108"/>
      <c r="C18" s="76" t="s">
        <v>97</v>
      </c>
      <c r="D18" s="90">
        <v>35567</v>
      </c>
      <c r="E18" s="78" t="s">
        <v>88</v>
      </c>
      <c r="F18" s="109">
        <v>4</v>
      </c>
      <c r="G18" s="88" t="str">
        <f t="shared" si="0"/>
        <v>:</v>
      </c>
      <c r="H18" s="79">
        <v>58.25</v>
      </c>
      <c r="I18" s="80">
        <f t="shared" si="1"/>
        <v>570</v>
      </c>
    </row>
    <row r="19" spans="1:9" s="30" customFormat="1" ht="13.5" customHeight="1">
      <c r="A19" s="83" t="str">
        <f t="shared" si="2"/>
        <v>16.</v>
      </c>
      <c r="B19" s="108"/>
      <c r="C19" s="76" t="s">
        <v>105</v>
      </c>
      <c r="D19" s="77">
        <v>34742</v>
      </c>
      <c r="E19" s="78" t="s">
        <v>55</v>
      </c>
      <c r="F19" s="109">
        <v>4</v>
      </c>
      <c r="G19" s="88" t="str">
        <f t="shared" si="0"/>
        <v>:</v>
      </c>
      <c r="H19" s="79">
        <v>58.76</v>
      </c>
      <c r="I19" s="80">
        <f t="shared" si="1"/>
        <v>567</v>
      </c>
    </row>
    <row r="20" spans="1:9" s="30" customFormat="1" ht="13.5" customHeight="1">
      <c r="A20" s="83" t="str">
        <f t="shared" si="2"/>
        <v>17.</v>
      </c>
      <c r="B20" s="108"/>
      <c r="C20" s="76" t="s">
        <v>110</v>
      </c>
      <c r="D20" s="77">
        <v>34537</v>
      </c>
      <c r="E20" s="78" t="s">
        <v>75</v>
      </c>
      <c r="F20" s="109">
        <v>5</v>
      </c>
      <c r="G20" s="88" t="str">
        <f t="shared" si="0"/>
        <v>:</v>
      </c>
      <c r="H20" s="79">
        <v>0.74</v>
      </c>
      <c r="I20" s="80">
        <f t="shared" si="1"/>
        <v>555</v>
      </c>
    </row>
    <row r="21" spans="1:9" s="30" customFormat="1" ht="13.5" customHeight="1">
      <c r="A21" s="83" t="str">
        <f t="shared" si="2"/>
        <v>18.</v>
      </c>
      <c r="B21" s="108"/>
      <c r="C21" s="76" t="s">
        <v>109</v>
      </c>
      <c r="D21" s="77">
        <v>34187</v>
      </c>
      <c r="E21" s="78" t="s">
        <v>75</v>
      </c>
      <c r="F21" s="109">
        <v>5</v>
      </c>
      <c r="G21" s="88" t="str">
        <f t="shared" si="0"/>
        <v>:</v>
      </c>
      <c r="H21" s="79">
        <v>10.47</v>
      </c>
      <c r="I21" s="80">
        <f t="shared" si="1"/>
        <v>501</v>
      </c>
    </row>
    <row r="22" spans="1:9" s="30" customFormat="1" ht="13.5" customHeight="1">
      <c r="A22" s="83" t="str">
        <f t="shared" si="2"/>
        <v>19.</v>
      </c>
      <c r="B22" s="108"/>
      <c r="C22" s="76" t="s">
        <v>87</v>
      </c>
      <c r="D22" s="77">
        <v>35452</v>
      </c>
      <c r="E22" s="78" t="s">
        <v>88</v>
      </c>
      <c r="F22" s="109">
        <v>6</v>
      </c>
      <c r="G22" s="88" t="str">
        <f t="shared" si="0"/>
        <v>:</v>
      </c>
      <c r="H22" s="79">
        <v>10.55</v>
      </c>
      <c r="I22" s="80">
        <f t="shared" si="1"/>
        <v>223</v>
      </c>
    </row>
    <row r="23" spans="1:9" s="30" customFormat="1" ht="13.5" customHeight="1">
      <c r="A23" s="83" t="str">
        <f t="shared" si="2"/>
        <v>20.</v>
      </c>
      <c r="B23" s="108"/>
      <c r="C23" s="76" t="s">
        <v>71</v>
      </c>
      <c r="D23" s="77">
        <v>34524</v>
      </c>
      <c r="E23" s="78" t="s">
        <v>144</v>
      </c>
      <c r="F23" s="109">
        <v>4</v>
      </c>
      <c r="G23" s="88" t="str">
        <f t="shared" si="0"/>
        <v>:</v>
      </c>
      <c r="H23" s="79">
        <v>39.31</v>
      </c>
      <c r="I23" s="80" t="s">
        <v>153</v>
      </c>
    </row>
  </sheetData>
  <sheetProtection/>
  <dataValidations count="3">
    <dataValidation allowBlank="1" showInputMessage="1" showErrorMessage="1" prompt="Buňka obsahuje vzorec, NEPŘEPSAT!" sqref="I4:I23"/>
    <dataValidation allowBlank="1" showInputMessage="1" showErrorMessage="1" prompt="Buňka obsahuje vzorec. Nevyplňovat!" sqref="A4:A23"/>
    <dataValidation type="whole" operator="lessThanOrEqual" allowBlank="1" showInputMessage="1" showErrorMessage="1" prompt="Dvojtečka se udělá sama, až napíšeš sekundy" sqref="G4:G23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G23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25390625" style="21" customWidth="1"/>
    <col min="5" max="5" width="26.375" style="0" customWidth="1"/>
    <col min="6" max="6" width="10.625" style="21" customWidth="1"/>
    <col min="7" max="7" width="10.00390625" style="21" customWidth="1"/>
  </cols>
  <sheetData>
    <row r="2" spans="1:7" s="27" customFormat="1" ht="29.25" customHeight="1">
      <c r="A2" s="22" t="s">
        <v>32</v>
      </c>
      <c r="B2" s="22"/>
      <c r="C2" s="23"/>
      <c r="D2" s="29"/>
      <c r="E2" s="24"/>
      <c r="F2" s="25"/>
      <c r="G2" s="26" t="s">
        <v>37</v>
      </c>
    </row>
    <row r="3" spans="1:7" s="28" customFormat="1" ht="26.25" customHeight="1">
      <c r="A3" s="72"/>
      <c r="B3" s="85" t="s">
        <v>42</v>
      </c>
      <c r="C3" s="72" t="s">
        <v>27</v>
      </c>
      <c r="D3" s="73" t="s">
        <v>31</v>
      </c>
      <c r="E3" s="72" t="s">
        <v>43</v>
      </c>
      <c r="F3" s="70" t="s">
        <v>28</v>
      </c>
      <c r="G3" s="70" t="s">
        <v>29</v>
      </c>
    </row>
    <row r="4" spans="1:7" s="28" customFormat="1" ht="13.5" customHeight="1">
      <c r="A4" s="83" t="str">
        <f aca="true" t="shared" si="0" ref="A4:A23">IF(F4&gt;0,(ROW()-3)&amp;".","")</f>
        <v>1.</v>
      </c>
      <c r="B4" s="108"/>
      <c r="C4" s="76" t="s">
        <v>121</v>
      </c>
      <c r="D4" s="119">
        <v>35569</v>
      </c>
      <c r="E4" s="78" t="s">
        <v>75</v>
      </c>
      <c r="F4" s="109">
        <v>180</v>
      </c>
      <c r="G4" s="80">
        <f aca="true" t="shared" si="1" ref="G4:G23">IF(F4&gt;0,(INT(POWER(F4-75,1.42)*0.8465)),"")</f>
        <v>627</v>
      </c>
    </row>
    <row r="5" spans="1:7" s="28" customFormat="1" ht="13.5" customHeight="1">
      <c r="A5" s="83" t="str">
        <f t="shared" si="0"/>
        <v>2.</v>
      </c>
      <c r="B5" s="108"/>
      <c r="C5" s="76" t="s">
        <v>65</v>
      </c>
      <c r="D5" s="119">
        <v>34339</v>
      </c>
      <c r="E5" s="78" t="s">
        <v>56</v>
      </c>
      <c r="F5" s="109">
        <v>176</v>
      </c>
      <c r="G5" s="80">
        <f t="shared" si="1"/>
        <v>593</v>
      </c>
    </row>
    <row r="6" spans="1:7" s="28" customFormat="1" ht="13.5" customHeight="1">
      <c r="A6" s="83" t="str">
        <f t="shared" si="0"/>
        <v>3.</v>
      </c>
      <c r="B6" s="108"/>
      <c r="C6" s="76" t="s">
        <v>123</v>
      </c>
      <c r="D6" s="119">
        <v>34907</v>
      </c>
      <c r="E6" s="78" t="s">
        <v>81</v>
      </c>
      <c r="F6" s="109">
        <v>176</v>
      </c>
      <c r="G6" s="80">
        <f t="shared" si="1"/>
        <v>593</v>
      </c>
    </row>
    <row r="7" spans="1:7" s="28" customFormat="1" ht="13.5" customHeight="1">
      <c r="A7" s="83" t="str">
        <f t="shared" si="0"/>
        <v>4.</v>
      </c>
      <c r="B7" s="108"/>
      <c r="C7" s="76" t="s">
        <v>114</v>
      </c>
      <c r="D7" s="119">
        <v>35293</v>
      </c>
      <c r="E7" s="81" t="s">
        <v>88</v>
      </c>
      <c r="F7" s="109">
        <v>172</v>
      </c>
      <c r="G7" s="80">
        <f t="shared" si="1"/>
        <v>560</v>
      </c>
    </row>
    <row r="8" spans="1:7" s="28" customFormat="1" ht="13.5" customHeight="1">
      <c r="A8" s="83" t="str">
        <f t="shared" si="0"/>
        <v>5.</v>
      </c>
      <c r="B8" s="108"/>
      <c r="C8" s="76" t="s">
        <v>116</v>
      </c>
      <c r="D8" s="119">
        <v>34357</v>
      </c>
      <c r="E8" s="78" t="s">
        <v>88</v>
      </c>
      <c r="F8" s="109">
        <v>172</v>
      </c>
      <c r="G8" s="80">
        <f t="shared" si="1"/>
        <v>560</v>
      </c>
    </row>
    <row r="9" spans="1:7" s="28" customFormat="1" ht="13.5" customHeight="1">
      <c r="A9" s="83" t="str">
        <f t="shared" si="0"/>
        <v>6.</v>
      </c>
      <c r="B9" s="108"/>
      <c r="C9" s="76" t="s">
        <v>117</v>
      </c>
      <c r="D9" s="119">
        <v>34345</v>
      </c>
      <c r="E9" s="78" t="s">
        <v>77</v>
      </c>
      <c r="F9" s="109">
        <v>172</v>
      </c>
      <c r="G9" s="80">
        <f t="shared" si="1"/>
        <v>560</v>
      </c>
    </row>
    <row r="10" spans="1:7" s="28" customFormat="1" ht="13.5" customHeight="1">
      <c r="A10" s="83" t="str">
        <f t="shared" si="0"/>
        <v>7.</v>
      </c>
      <c r="B10" s="108"/>
      <c r="C10" s="76" t="s">
        <v>115</v>
      </c>
      <c r="D10" s="119">
        <v>34152</v>
      </c>
      <c r="E10" s="78" t="s">
        <v>88</v>
      </c>
      <c r="F10" s="109">
        <v>168</v>
      </c>
      <c r="G10" s="80">
        <f t="shared" si="1"/>
        <v>528</v>
      </c>
    </row>
    <row r="11" spans="1:7" s="28" customFormat="1" ht="13.5" customHeight="1">
      <c r="A11" s="83" t="str">
        <f t="shared" si="0"/>
        <v>8.</v>
      </c>
      <c r="B11" s="108"/>
      <c r="C11" s="76" t="s">
        <v>52</v>
      </c>
      <c r="D11" s="119">
        <v>34200</v>
      </c>
      <c r="E11" s="78" t="s">
        <v>56</v>
      </c>
      <c r="F11" s="109">
        <v>168</v>
      </c>
      <c r="G11" s="80">
        <f t="shared" si="1"/>
        <v>528</v>
      </c>
    </row>
    <row r="12" spans="1:7" s="28" customFormat="1" ht="13.5" customHeight="1">
      <c r="A12" s="83" t="str">
        <f t="shared" si="0"/>
        <v>9.</v>
      </c>
      <c r="B12" s="118"/>
      <c r="C12" s="76" t="s">
        <v>119</v>
      </c>
      <c r="D12" s="119">
        <v>34401</v>
      </c>
      <c r="E12" s="78" t="s">
        <v>76</v>
      </c>
      <c r="F12" s="109">
        <v>168</v>
      </c>
      <c r="G12" s="80">
        <f t="shared" si="1"/>
        <v>528</v>
      </c>
    </row>
    <row r="13" spans="1:7" s="28" customFormat="1" ht="13.5" customHeight="1">
      <c r="A13" s="83" t="str">
        <f t="shared" si="0"/>
        <v>10.</v>
      </c>
      <c r="B13" s="108"/>
      <c r="C13" s="76" t="s">
        <v>72</v>
      </c>
      <c r="D13" s="119">
        <v>34323</v>
      </c>
      <c r="E13" s="78" t="s">
        <v>55</v>
      </c>
      <c r="F13" s="109">
        <v>164</v>
      </c>
      <c r="G13" s="80">
        <f t="shared" si="1"/>
        <v>496</v>
      </c>
    </row>
    <row r="14" spans="1:7" s="28" customFormat="1" ht="13.5" customHeight="1">
      <c r="A14" s="83" t="str">
        <f t="shared" si="0"/>
        <v>11.</v>
      </c>
      <c r="B14" s="108"/>
      <c r="C14" s="76" t="s">
        <v>110</v>
      </c>
      <c r="D14" s="119">
        <v>34537</v>
      </c>
      <c r="E14" s="78" t="s">
        <v>75</v>
      </c>
      <c r="F14" s="109">
        <v>164</v>
      </c>
      <c r="G14" s="80">
        <f t="shared" si="1"/>
        <v>496</v>
      </c>
    </row>
    <row r="15" spans="1:7" s="28" customFormat="1" ht="13.5" customHeight="1">
      <c r="A15" s="83" t="str">
        <f t="shared" si="0"/>
        <v>12.</v>
      </c>
      <c r="B15" s="108"/>
      <c r="C15" s="76" t="s">
        <v>120</v>
      </c>
      <c r="D15" s="119">
        <v>34330</v>
      </c>
      <c r="E15" s="78" t="s">
        <v>76</v>
      </c>
      <c r="F15" s="109">
        <v>160</v>
      </c>
      <c r="G15" s="80">
        <f t="shared" si="1"/>
        <v>464</v>
      </c>
    </row>
    <row r="16" spans="1:7" s="28" customFormat="1" ht="13.5" customHeight="1">
      <c r="A16" s="83" t="str">
        <f t="shared" si="0"/>
        <v>13.</v>
      </c>
      <c r="B16" s="108"/>
      <c r="C16" s="76" t="s">
        <v>103</v>
      </c>
      <c r="D16" s="119">
        <v>34771</v>
      </c>
      <c r="E16" s="78" t="s">
        <v>81</v>
      </c>
      <c r="F16" s="109">
        <v>160</v>
      </c>
      <c r="G16" s="80">
        <f t="shared" si="1"/>
        <v>464</v>
      </c>
    </row>
    <row r="17" spans="1:7" s="28" customFormat="1" ht="13.5" customHeight="1">
      <c r="A17" s="83" t="str">
        <f t="shared" si="0"/>
        <v>14.</v>
      </c>
      <c r="B17" s="108"/>
      <c r="C17" s="76" t="s">
        <v>125</v>
      </c>
      <c r="D17" s="77">
        <v>34437</v>
      </c>
      <c r="E17" s="78" t="s">
        <v>76</v>
      </c>
      <c r="F17" s="109">
        <v>160</v>
      </c>
      <c r="G17" s="80">
        <f t="shared" si="1"/>
        <v>464</v>
      </c>
    </row>
    <row r="18" spans="1:7" s="28" customFormat="1" ht="13.5" customHeight="1">
      <c r="A18" s="83" t="str">
        <f t="shared" si="0"/>
        <v>15.</v>
      </c>
      <c r="B18" s="108"/>
      <c r="C18" s="76" t="s">
        <v>62</v>
      </c>
      <c r="D18" s="119">
        <v>35548</v>
      </c>
      <c r="E18" s="78" t="s">
        <v>55</v>
      </c>
      <c r="F18" s="109">
        <v>156</v>
      </c>
      <c r="G18" s="80">
        <f t="shared" si="1"/>
        <v>434</v>
      </c>
    </row>
    <row r="19" spans="1:7" s="28" customFormat="1" ht="13.5" customHeight="1">
      <c r="A19" s="83" t="str">
        <f t="shared" si="0"/>
        <v>16.</v>
      </c>
      <c r="B19" s="108"/>
      <c r="C19" s="76" t="s">
        <v>122</v>
      </c>
      <c r="D19" s="119">
        <v>35540</v>
      </c>
      <c r="E19" s="78" t="s">
        <v>75</v>
      </c>
      <c r="F19" s="109">
        <v>156</v>
      </c>
      <c r="G19" s="80">
        <f t="shared" si="1"/>
        <v>434</v>
      </c>
    </row>
    <row r="20" spans="1:7" s="28" customFormat="1" ht="13.5" customHeight="1">
      <c r="A20" s="83" t="str">
        <f t="shared" si="0"/>
        <v>17.</v>
      </c>
      <c r="B20" s="108"/>
      <c r="C20" s="76" t="s">
        <v>124</v>
      </c>
      <c r="D20" s="119">
        <v>34861</v>
      </c>
      <c r="E20" s="78" t="s">
        <v>81</v>
      </c>
      <c r="F20" s="109">
        <v>156</v>
      </c>
      <c r="G20" s="80">
        <f t="shared" si="1"/>
        <v>434</v>
      </c>
    </row>
    <row r="21" spans="1:7" s="28" customFormat="1" ht="13.5" customHeight="1">
      <c r="A21" s="83" t="str">
        <f t="shared" si="0"/>
        <v>18.</v>
      </c>
      <c r="B21" s="108"/>
      <c r="C21" s="76" t="s">
        <v>118</v>
      </c>
      <c r="D21" s="119">
        <v>34081</v>
      </c>
      <c r="E21" s="78" t="s">
        <v>77</v>
      </c>
      <c r="F21" s="109">
        <v>152</v>
      </c>
      <c r="G21" s="80">
        <f t="shared" si="1"/>
        <v>404</v>
      </c>
    </row>
    <row r="22" spans="1:7" s="28" customFormat="1" ht="13.5" customHeight="1">
      <c r="A22" s="83" t="str">
        <f t="shared" si="0"/>
        <v>19.</v>
      </c>
      <c r="B22" s="108"/>
      <c r="C22" s="76" t="s">
        <v>106</v>
      </c>
      <c r="D22" s="119">
        <v>34450</v>
      </c>
      <c r="E22" s="78" t="s">
        <v>77</v>
      </c>
      <c r="F22" s="109">
        <v>148</v>
      </c>
      <c r="G22" s="80">
        <f t="shared" si="1"/>
        <v>374</v>
      </c>
    </row>
    <row r="23" spans="1:7" s="28" customFormat="1" ht="13.5" customHeight="1">
      <c r="A23" s="83">
        <f t="shared" si="0"/>
      </c>
      <c r="B23" s="108"/>
      <c r="C23" s="76" t="s">
        <v>68</v>
      </c>
      <c r="D23" s="119">
        <v>34726</v>
      </c>
      <c r="E23" s="78" t="s">
        <v>55</v>
      </c>
      <c r="F23" s="109">
        <v>0</v>
      </c>
      <c r="G23" s="80">
        <f t="shared" si="1"/>
      </c>
    </row>
  </sheetData>
  <sheetProtection/>
  <dataValidations count="2">
    <dataValidation allowBlank="1" showInputMessage="1" showErrorMessage="1" prompt="Buňka obsahuje vzorec, NEPŘEPSAT!" sqref="G4:G23"/>
    <dataValidation allowBlank="1" showInputMessage="1" showErrorMessage="1" prompt="Buňka obsahuje vzorec. Nevyplňovat!" sqref="A4:A23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G2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1.125" style="21" customWidth="1"/>
    <col min="5" max="5" width="26.375" style="0" customWidth="1"/>
    <col min="6" max="6" width="9.75390625" style="21" customWidth="1"/>
    <col min="7" max="7" width="10.875" style="21" customWidth="1"/>
  </cols>
  <sheetData>
    <row r="2" spans="1:7" s="27" customFormat="1" ht="29.25" customHeight="1">
      <c r="A2" s="22" t="s">
        <v>32</v>
      </c>
      <c r="B2" s="22"/>
      <c r="C2" s="23"/>
      <c r="D2" s="29"/>
      <c r="E2" s="24"/>
      <c r="F2" s="25"/>
      <c r="G2" s="26" t="s">
        <v>36</v>
      </c>
    </row>
    <row r="3" spans="1:7" s="28" customFormat="1" ht="23.25" customHeight="1">
      <c r="A3" s="72"/>
      <c r="B3" s="85" t="s">
        <v>42</v>
      </c>
      <c r="C3" s="72" t="s">
        <v>27</v>
      </c>
      <c r="D3" s="73" t="s">
        <v>31</v>
      </c>
      <c r="E3" s="72" t="s">
        <v>43</v>
      </c>
      <c r="F3" s="70" t="s">
        <v>28</v>
      </c>
      <c r="G3" s="70" t="s">
        <v>29</v>
      </c>
    </row>
    <row r="4" spans="1:7" s="30" customFormat="1" ht="13.5" customHeight="1">
      <c r="A4" s="83" t="str">
        <f>IF(F4&gt;0,(ROW()-3)&amp;".","")</f>
        <v>1.</v>
      </c>
      <c r="B4" s="108"/>
      <c r="C4" s="76" t="s">
        <v>123</v>
      </c>
      <c r="D4" s="90">
        <v>34907</v>
      </c>
      <c r="E4" s="78" t="s">
        <v>81</v>
      </c>
      <c r="F4" s="109">
        <v>636</v>
      </c>
      <c r="G4" s="80">
        <f aca="true" t="shared" si="0" ref="G4:G24">IF(F4&gt;0,(INT(POWER(F4-220,1.4)*0.14354)),"")</f>
        <v>666</v>
      </c>
    </row>
    <row r="5" spans="1:7" s="30" customFormat="1" ht="13.5" customHeight="1">
      <c r="A5" s="83" t="str">
        <f aca="true" t="shared" si="1" ref="A5:A24">IF(F5&gt;0,(ROW()-3)&amp;".","")</f>
        <v>2.</v>
      </c>
      <c r="B5" s="108" t="s">
        <v>73</v>
      </c>
      <c r="C5" s="76" t="s">
        <v>115</v>
      </c>
      <c r="D5" s="90">
        <v>34152</v>
      </c>
      <c r="E5" s="78" t="s">
        <v>88</v>
      </c>
      <c r="F5" s="109">
        <v>588</v>
      </c>
      <c r="G5" s="80">
        <f t="shared" si="0"/>
        <v>561</v>
      </c>
    </row>
    <row r="6" spans="1:7" s="30" customFormat="1" ht="13.5" customHeight="1">
      <c r="A6" s="83" t="str">
        <f t="shared" si="1"/>
        <v>3.</v>
      </c>
      <c r="B6" s="108"/>
      <c r="C6" s="76" t="s">
        <v>129</v>
      </c>
      <c r="D6" s="90">
        <v>35336</v>
      </c>
      <c r="E6" s="78" t="s">
        <v>75</v>
      </c>
      <c r="F6" s="109">
        <v>586</v>
      </c>
      <c r="G6" s="80">
        <f t="shared" si="0"/>
        <v>556</v>
      </c>
    </row>
    <row r="7" spans="1:7" s="30" customFormat="1" ht="13.5" customHeight="1">
      <c r="A7" s="83" t="str">
        <f t="shared" si="1"/>
        <v>4.</v>
      </c>
      <c r="B7" s="108"/>
      <c r="C7" s="76" t="s">
        <v>65</v>
      </c>
      <c r="D7" s="112">
        <v>34339</v>
      </c>
      <c r="E7" s="78" t="s">
        <v>56</v>
      </c>
      <c r="F7" s="109">
        <v>583</v>
      </c>
      <c r="G7" s="80">
        <f t="shared" si="0"/>
        <v>550</v>
      </c>
    </row>
    <row r="8" spans="1:7" s="30" customFormat="1" ht="13.5" customHeight="1">
      <c r="A8" s="83" t="str">
        <f t="shared" si="1"/>
        <v>5.</v>
      </c>
      <c r="B8" s="108"/>
      <c r="C8" s="76" t="s">
        <v>63</v>
      </c>
      <c r="D8" s="112">
        <v>34993</v>
      </c>
      <c r="E8" s="78" t="s">
        <v>56</v>
      </c>
      <c r="F8" s="109">
        <v>576</v>
      </c>
      <c r="G8" s="80">
        <f t="shared" si="0"/>
        <v>535</v>
      </c>
    </row>
    <row r="9" spans="1:7" s="30" customFormat="1" ht="13.5" customHeight="1">
      <c r="A9" s="83" t="str">
        <f t="shared" si="1"/>
        <v>6.</v>
      </c>
      <c r="B9" s="108"/>
      <c r="C9" s="76" t="s">
        <v>92</v>
      </c>
      <c r="D9" s="90">
        <v>34701</v>
      </c>
      <c r="E9" s="78" t="s">
        <v>75</v>
      </c>
      <c r="F9" s="109">
        <v>566</v>
      </c>
      <c r="G9" s="80">
        <f t="shared" si="0"/>
        <v>514</v>
      </c>
    </row>
    <row r="10" spans="1:7" s="30" customFormat="1" ht="13.5" customHeight="1">
      <c r="A10" s="83" t="str">
        <f t="shared" si="1"/>
        <v>7.</v>
      </c>
      <c r="B10" s="108"/>
      <c r="C10" s="76" t="s">
        <v>64</v>
      </c>
      <c r="D10" s="111">
        <v>34824</v>
      </c>
      <c r="E10" s="78" t="s">
        <v>56</v>
      </c>
      <c r="F10" s="109">
        <v>560</v>
      </c>
      <c r="G10" s="80">
        <f t="shared" si="0"/>
        <v>502</v>
      </c>
    </row>
    <row r="11" spans="1:7" s="30" customFormat="1" ht="13.5" customHeight="1">
      <c r="A11" s="83" t="str">
        <f t="shared" si="1"/>
        <v>8.</v>
      </c>
      <c r="B11" s="108"/>
      <c r="C11" s="76" t="s">
        <v>121</v>
      </c>
      <c r="D11" s="113">
        <v>35569</v>
      </c>
      <c r="E11" s="81" t="s">
        <v>75</v>
      </c>
      <c r="F11" s="109">
        <v>556</v>
      </c>
      <c r="G11" s="80">
        <f t="shared" si="0"/>
        <v>494</v>
      </c>
    </row>
    <row r="12" spans="1:7" s="30" customFormat="1" ht="13.5" customHeight="1">
      <c r="A12" s="83" t="str">
        <f t="shared" si="1"/>
        <v>9.</v>
      </c>
      <c r="B12" s="108"/>
      <c r="C12" s="76" t="s">
        <v>85</v>
      </c>
      <c r="D12" s="90">
        <v>34387</v>
      </c>
      <c r="E12" s="78" t="s">
        <v>76</v>
      </c>
      <c r="F12" s="109">
        <v>549</v>
      </c>
      <c r="G12" s="80">
        <f t="shared" si="0"/>
        <v>479</v>
      </c>
    </row>
    <row r="13" spans="1:7" s="30" customFormat="1" ht="13.5" customHeight="1">
      <c r="A13" s="83" t="str">
        <f t="shared" si="1"/>
        <v>10.</v>
      </c>
      <c r="B13" s="108"/>
      <c r="C13" s="110" t="s">
        <v>120</v>
      </c>
      <c r="D13" s="90">
        <v>34330</v>
      </c>
      <c r="E13" s="78" t="s">
        <v>76</v>
      </c>
      <c r="F13" s="109">
        <v>526</v>
      </c>
      <c r="G13" s="80">
        <f t="shared" si="0"/>
        <v>433</v>
      </c>
    </row>
    <row r="14" spans="1:7" s="30" customFormat="1" ht="13.5" customHeight="1">
      <c r="A14" s="83" t="str">
        <f t="shared" si="1"/>
        <v>11.</v>
      </c>
      <c r="B14" s="108"/>
      <c r="C14" s="76" t="s">
        <v>54</v>
      </c>
      <c r="D14" s="90">
        <v>34616</v>
      </c>
      <c r="E14" s="78" t="s">
        <v>55</v>
      </c>
      <c r="F14" s="109">
        <v>524</v>
      </c>
      <c r="G14" s="80">
        <f t="shared" si="0"/>
        <v>429</v>
      </c>
    </row>
    <row r="15" spans="1:7" s="30" customFormat="1" ht="13.5" customHeight="1">
      <c r="A15" s="83" t="str">
        <f t="shared" si="1"/>
        <v>12.</v>
      </c>
      <c r="B15" s="108"/>
      <c r="C15" s="76" t="s">
        <v>126</v>
      </c>
      <c r="D15" s="90">
        <v>35481</v>
      </c>
      <c r="E15" s="78" t="s">
        <v>55</v>
      </c>
      <c r="F15" s="109">
        <v>523</v>
      </c>
      <c r="G15" s="80">
        <f t="shared" si="0"/>
        <v>427</v>
      </c>
    </row>
    <row r="16" spans="1:7" s="30" customFormat="1" ht="13.5" customHeight="1">
      <c r="A16" s="83" t="str">
        <f t="shared" si="1"/>
        <v>13.</v>
      </c>
      <c r="B16" s="108"/>
      <c r="C16" s="76" t="s">
        <v>127</v>
      </c>
      <c r="D16" s="90">
        <v>34227</v>
      </c>
      <c r="E16" s="78" t="s">
        <v>88</v>
      </c>
      <c r="F16" s="109">
        <v>522</v>
      </c>
      <c r="G16" s="80">
        <f t="shared" si="0"/>
        <v>425</v>
      </c>
    </row>
    <row r="17" spans="1:7" s="30" customFormat="1" ht="13.5" customHeight="1">
      <c r="A17" s="83" t="str">
        <f t="shared" si="1"/>
        <v>14.</v>
      </c>
      <c r="B17" s="108"/>
      <c r="C17" s="76" t="s">
        <v>93</v>
      </c>
      <c r="D17" s="90">
        <v>35404</v>
      </c>
      <c r="E17" s="78" t="s">
        <v>77</v>
      </c>
      <c r="F17" s="109">
        <v>519</v>
      </c>
      <c r="G17" s="80">
        <f t="shared" si="0"/>
        <v>419</v>
      </c>
    </row>
    <row r="18" spans="1:7" s="30" customFormat="1" ht="13.5" customHeight="1">
      <c r="A18" s="83" t="str">
        <f t="shared" si="1"/>
        <v>15.</v>
      </c>
      <c r="B18" s="108"/>
      <c r="C18" s="76" t="s">
        <v>118</v>
      </c>
      <c r="D18" s="119">
        <v>34081</v>
      </c>
      <c r="E18" s="78" t="s">
        <v>77</v>
      </c>
      <c r="F18" s="109">
        <v>509</v>
      </c>
      <c r="G18" s="80">
        <f t="shared" si="0"/>
        <v>400</v>
      </c>
    </row>
    <row r="19" spans="1:7" s="30" customFormat="1" ht="13.5" customHeight="1">
      <c r="A19" s="83" t="str">
        <f t="shared" si="1"/>
        <v>16.</v>
      </c>
      <c r="B19" s="108"/>
      <c r="C19" s="76" t="s">
        <v>94</v>
      </c>
      <c r="D19" s="90">
        <v>34968</v>
      </c>
      <c r="E19" s="78" t="s">
        <v>77</v>
      </c>
      <c r="F19" s="109">
        <v>508</v>
      </c>
      <c r="G19" s="80">
        <f t="shared" si="0"/>
        <v>398</v>
      </c>
    </row>
    <row r="20" spans="1:7" s="30" customFormat="1" ht="13.5" customHeight="1">
      <c r="A20" s="83" t="str">
        <f t="shared" si="1"/>
        <v>17.</v>
      </c>
      <c r="B20" s="108"/>
      <c r="C20" s="76" t="s">
        <v>53</v>
      </c>
      <c r="D20" s="90">
        <v>35366</v>
      </c>
      <c r="E20" s="78" t="s">
        <v>55</v>
      </c>
      <c r="F20" s="109">
        <v>505</v>
      </c>
      <c r="G20" s="80">
        <f t="shared" si="0"/>
        <v>392</v>
      </c>
    </row>
    <row r="21" spans="1:7" s="30" customFormat="1" ht="13.5" customHeight="1">
      <c r="A21" s="83" t="str">
        <f t="shared" si="1"/>
        <v>18.</v>
      </c>
      <c r="B21" s="108"/>
      <c r="C21" s="110" t="s">
        <v>84</v>
      </c>
      <c r="D21" s="77">
        <v>34865</v>
      </c>
      <c r="E21" s="78" t="s">
        <v>76</v>
      </c>
      <c r="F21" s="109">
        <v>494</v>
      </c>
      <c r="G21" s="80">
        <f t="shared" si="0"/>
        <v>371</v>
      </c>
    </row>
    <row r="22" spans="1:7" s="30" customFormat="1" ht="13.5" customHeight="1">
      <c r="A22" s="83" t="str">
        <f t="shared" si="1"/>
        <v>19.</v>
      </c>
      <c r="B22" s="108"/>
      <c r="C22" s="76" t="s">
        <v>130</v>
      </c>
      <c r="D22" s="111">
        <v>34289</v>
      </c>
      <c r="E22" s="78" t="s">
        <v>81</v>
      </c>
      <c r="F22" s="109">
        <v>488</v>
      </c>
      <c r="G22" s="80">
        <f t="shared" si="0"/>
        <v>360</v>
      </c>
    </row>
    <row r="23" spans="1:7" s="30" customFormat="1" ht="13.5" customHeight="1">
      <c r="A23" s="83" t="str">
        <f t="shared" si="1"/>
        <v>20.</v>
      </c>
      <c r="B23" s="108"/>
      <c r="C23" s="76" t="s">
        <v>83</v>
      </c>
      <c r="D23" s="90">
        <v>34905</v>
      </c>
      <c r="E23" s="78" t="s">
        <v>81</v>
      </c>
      <c r="F23" s="109">
        <v>482</v>
      </c>
      <c r="G23" s="80">
        <f t="shared" si="0"/>
        <v>348</v>
      </c>
    </row>
    <row r="24" spans="1:7" s="30" customFormat="1" ht="13.5" customHeight="1">
      <c r="A24" s="83" t="str">
        <f t="shared" si="1"/>
        <v>21.</v>
      </c>
      <c r="B24" s="108"/>
      <c r="C24" s="76" t="s">
        <v>128</v>
      </c>
      <c r="D24" s="90">
        <v>35341</v>
      </c>
      <c r="E24" s="78" t="s">
        <v>88</v>
      </c>
      <c r="F24" s="109">
        <v>458</v>
      </c>
      <c r="G24" s="80">
        <f t="shared" si="0"/>
        <v>304</v>
      </c>
    </row>
  </sheetData>
  <sheetProtection/>
  <dataValidations count="2">
    <dataValidation allowBlank="1" showInputMessage="1" showErrorMessage="1" prompt="Buňka obsahuje vzorec, NEPŘEPSAT!" sqref="G4:G24"/>
    <dataValidation allowBlank="1" showInputMessage="1" showErrorMessage="1" prompt="Buňka obsahuje vzorec. Nevyplňovat!" sqref="A4:A24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G22"/>
  <sheetViews>
    <sheetView zoomScalePageLayoutView="0" workbookViewId="0" topLeftCell="A1">
      <selection activeCell="H1" sqref="H1:M1638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3.375" style="21" customWidth="1"/>
    <col min="5" max="5" width="26.375" style="0" customWidth="1"/>
    <col min="6" max="6" width="9.25390625" style="37" customWidth="1"/>
    <col min="7" max="7" width="9.125" style="21" customWidth="1"/>
  </cols>
  <sheetData>
    <row r="2" spans="1:7" s="27" customFormat="1" ht="29.25" customHeight="1">
      <c r="A2" s="22" t="s">
        <v>32</v>
      </c>
      <c r="B2" s="22"/>
      <c r="C2" s="23"/>
      <c r="D2" s="29"/>
      <c r="E2" s="24"/>
      <c r="F2" s="36"/>
      <c r="G2" s="26" t="s">
        <v>35</v>
      </c>
    </row>
    <row r="3" spans="1:7" s="28" customFormat="1" ht="23.25" customHeight="1">
      <c r="A3" s="72"/>
      <c r="B3" s="85" t="s">
        <v>42</v>
      </c>
      <c r="C3" s="72" t="s">
        <v>27</v>
      </c>
      <c r="D3" s="73" t="s">
        <v>31</v>
      </c>
      <c r="E3" s="72" t="s">
        <v>43</v>
      </c>
      <c r="F3" s="91" t="s">
        <v>28</v>
      </c>
      <c r="G3" s="70" t="s">
        <v>29</v>
      </c>
    </row>
    <row r="4" spans="1:7" s="28" customFormat="1" ht="13.5" customHeight="1">
      <c r="A4" s="83" t="str">
        <f aca="true" t="shared" si="0" ref="A4:A22">IF(F4&gt;0,(ROW()-3)&amp;".","")</f>
        <v>1.</v>
      </c>
      <c r="B4" s="108"/>
      <c r="C4" s="135" t="s">
        <v>135</v>
      </c>
      <c r="D4" s="136">
        <v>34143</v>
      </c>
      <c r="E4" s="137" t="s">
        <v>76</v>
      </c>
      <c r="F4" s="114">
        <v>15.34</v>
      </c>
      <c r="G4" s="80">
        <f aca="true" t="shared" si="1" ref="G4:G22">IF(F4&gt;0,(INT(POWER(F4-1.5,1.05)*51.39)),"")</f>
        <v>811</v>
      </c>
    </row>
    <row r="5" spans="1:7" s="28" customFormat="1" ht="13.5" customHeight="1">
      <c r="A5" s="83" t="str">
        <f t="shared" si="0"/>
        <v>2.</v>
      </c>
      <c r="B5" s="108"/>
      <c r="C5" s="76" t="s">
        <v>60</v>
      </c>
      <c r="D5" s="90">
        <v>34287</v>
      </c>
      <c r="E5" s="78" t="s">
        <v>56</v>
      </c>
      <c r="F5" s="114">
        <v>13.94</v>
      </c>
      <c r="G5" s="80">
        <f t="shared" si="1"/>
        <v>725</v>
      </c>
    </row>
    <row r="6" spans="1:7" s="28" customFormat="1" ht="13.5" customHeight="1">
      <c r="A6" s="83" t="str">
        <f t="shared" si="0"/>
        <v>3.</v>
      </c>
      <c r="B6" s="108"/>
      <c r="C6" s="135" t="s">
        <v>134</v>
      </c>
      <c r="D6" s="136">
        <v>34352</v>
      </c>
      <c r="E6" s="137" t="s">
        <v>76</v>
      </c>
      <c r="F6" s="114">
        <v>13.3</v>
      </c>
      <c r="G6" s="80">
        <f t="shared" si="1"/>
        <v>686</v>
      </c>
    </row>
    <row r="7" spans="1:7" s="28" customFormat="1" ht="13.5" customHeight="1">
      <c r="A7" s="83" t="str">
        <f t="shared" si="0"/>
        <v>4.</v>
      </c>
      <c r="B7" s="108"/>
      <c r="C7" s="76" t="s">
        <v>61</v>
      </c>
      <c r="D7" s="90">
        <v>34070</v>
      </c>
      <c r="E7" s="78" t="s">
        <v>55</v>
      </c>
      <c r="F7" s="114">
        <v>13.17</v>
      </c>
      <c r="G7" s="80">
        <f t="shared" si="1"/>
        <v>678</v>
      </c>
    </row>
    <row r="8" spans="1:7" s="28" customFormat="1" ht="13.5" customHeight="1">
      <c r="A8" s="83" t="str">
        <f t="shared" si="0"/>
        <v>5.</v>
      </c>
      <c r="B8" s="108"/>
      <c r="C8" s="76" t="s">
        <v>59</v>
      </c>
      <c r="D8" s="90">
        <v>34882</v>
      </c>
      <c r="E8" s="81" t="s">
        <v>56</v>
      </c>
      <c r="F8" s="114">
        <v>13.05</v>
      </c>
      <c r="G8" s="80">
        <f t="shared" si="1"/>
        <v>670</v>
      </c>
    </row>
    <row r="9" spans="1:7" s="28" customFormat="1" ht="13.5" customHeight="1">
      <c r="A9" s="83" t="str">
        <f t="shared" si="0"/>
        <v>6.</v>
      </c>
      <c r="B9" s="108"/>
      <c r="C9" s="76" t="s">
        <v>138</v>
      </c>
      <c r="D9" s="90">
        <v>34585</v>
      </c>
      <c r="E9" s="78" t="s">
        <v>81</v>
      </c>
      <c r="F9" s="114">
        <v>11.24</v>
      </c>
      <c r="G9" s="80">
        <f t="shared" si="1"/>
        <v>560</v>
      </c>
    </row>
    <row r="10" spans="1:7" s="28" customFormat="1" ht="13.5" customHeight="1">
      <c r="A10" s="83" t="str">
        <f t="shared" si="0"/>
        <v>7.</v>
      </c>
      <c r="B10" s="108"/>
      <c r="C10" s="76" t="s">
        <v>124</v>
      </c>
      <c r="D10" s="77">
        <v>34861</v>
      </c>
      <c r="E10" s="78" t="s">
        <v>81</v>
      </c>
      <c r="F10" s="114">
        <v>11.12</v>
      </c>
      <c r="G10" s="80">
        <f t="shared" si="1"/>
        <v>553</v>
      </c>
    </row>
    <row r="11" spans="1:7" s="28" customFormat="1" ht="13.5" customHeight="1">
      <c r="A11" s="83" t="str">
        <f t="shared" si="0"/>
        <v>8.</v>
      </c>
      <c r="B11" s="108"/>
      <c r="C11" s="110" t="s">
        <v>131</v>
      </c>
      <c r="D11" s="90">
        <v>34747</v>
      </c>
      <c r="E11" s="78" t="s">
        <v>88</v>
      </c>
      <c r="F11" s="114">
        <v>11.07</v>
      </c>
      <c r="G11" s="80">
        <f t="shared" si="1"/>
        <v>550</v>
      </c>
    </row>
    <row r="12" spans="1:7" s="28" customFormat="1" ht="13.5" customHeight="1">
      <c r="A12" s="83" t="str">
        <f t="shared" si="0"/>
        <v>9.</v>
      </c>
      <c r="B12" s="108"/>
      <c r="C12" s="110" t="s">
        <v>127</v>
      </c>
      <c r="D12" s="90">
        <v>34227</v>
      </c>
      <c r="E12" s="78" t="s">
        <v>88</v>
      </c>
      <c r="F12" s="114">
        <v>10.84</v>
      </c>
      <c r="G12" s="80">
        <f t="shared" si="1"/>
        <v>536</v>
      </c>
    </row>
    <row r="13" spans="1:7" s="28" customFormat="1" ht="13.5" customHeight="1">
      <c r="A13" s="83" t="str">
        <f t="shared" si="0"/>
        <v>10.</v>
      </c>
      <c r="B13" s="108"/>
      <c r="C13" s="76" t="s">
        <v>57</v>
      </c>
      <c r="D13" s="90">
        <v>35220</v>
      </c>
      <c r="E13" s="78" t="s">
        <v>56</v>
      </c>
      <c r="F13" s="114">
        <v>10.72</v>
      </c>
      <c r="G13" s="80">
        <f t="shared" si="1"/>
        <v>529</v>
      </c>
    </row>
    <row r="14" spans="1:7" s="28" customFormat="1" ht="13.5" customHeight="1">
      <c r="A14" s="83" t="str">
        <f t="shared" si="0"/>
        <v>11.</v>
      </c>
      <c r="B14" s="108"/>
      <c r="C14" s="76" t="s">
        <v>132</v>
      </c>
      <c r="D14" s="90">
        <v>34826</v>
      </c>
      <c r="E14" s="78" t="s">
        <v>88</v>
      </c>
      <c r="F14" s="114">
        <v>10.64</v>
      </c>
      <c r="G14" s="80">
        <f t="shared" si="1"/>
        <v>524</v>
      </c>
    </row>
    <row r="15" spans="1:7" s="28" customFormat="1" ht="13.5" customHeight="1">
      <c r="A15" s="83" t="str">
        <f t="shared" si="0"/>
        <v>12.</v>
      </c>
      <c r="B15" s="108"/>
      <c r="C15" s="76" t="s">
        <v>90</v>
      </c>
      <c r="D15" s="90">
        <v>34207</v>
      </c>
      <c r="E15" s="78" t="s">
        <v>75</v>
      </c>
      <c r="F15" s="114">
        <v>10.53</v>
      </c>
      <c r="G15" s="80">
        <f t="shared" si="1"/>
        <v>518</v>
      </c>
    </row>
    <row r="16" spans="1:7" s="28" customFormat="1" ht="13.5" customHeight="1">
      <c r="A16" s="83" t="str">
        <f t="shared" si="0"/>
        <v>13.</v>
      </c>
      <c r="B16" s="108"/>
      <c r="C16" s="76" t="s">
        <v>137</v>
      </c>
      <c r="D16" s="90">
        <v>34581</v>
      </c>
      <c r="E16" s="78" t="s">
        <v>75</v>
      </c>
      <c r="F16" s="114">
        <v>10.49</v>
      </c>
      <c r="G16" s="80">
        <f t="shared" si="1"/>
        <v>515</v>
      </c>
    </row>
    <row r="17" spans="1:7" s="28" customFormat="1" ht="13.5" customHeight="1">
      <c r="A17" s="83" t="str">
        <f t="shared" si="0"/>
        <v>14.</v>
      </c>
      <c r="B17" s="108"/>
      <c r="C17" s="76" t="s">
        <v>139</v>
      </c>
      <c r="D17" s="90">
        <v>34239</v>
      </c>
      <c r="E17" s="78" t="s">
        <v>81</v>
      </c>
      <c r="F17" s="114">
        <v>10.11</v>
      </c>
      <c r="G17" s="80">
        <f t="shared" si="1"/>
        <v>492</v>
      </c>
    </row>
    <row r="18" spans="1:7" s="28" customFormat="1" ht="13.5" customHeight="1">
      <c r="A18" s="83" t="str">
        <f t="shared" si="0"/>
        <v>15.</v>
      </c>
      <c r="B18" s="108"/>
      <c r="C18" s="76" t="s">
        <v>136</v>
      </c>
      <c r="D18" s="90">
        <v>34754</v>
      </c>
      <c r="E18" s="78" t="s">
        <v>75</v>
      </c>
      <c r="F18" s="114">
        <v>10.06</v>
      </c>
      <c r="G18" s="80">
        <f t="shared" si="1"/>
        <v>489</v>
      </c>
    </row>
    <row r="19" spans="1:7" s="28" customFormat="1" ht="13.5" customHeight="1">
      <c r="A19" s="83" t="str">
        <f t="shared" si="0"/>
        <v>16.</v>
      </c>
      <c r="B19" s="108"/>
      <c r="C19" s="76" t="s">
        <v>133</v>
      </c>
      <c r="D19" s="90">
        <v>34773</v>
      </c>
      <c r="E19" s="78" t="s">
        <v>77</v>
      </c>
      <c r="F19" s="114">
        <v>9.96</v>
      </c>
      <c r="G19" s="80">
        <f t="shared" si="1"/>
        <v>483</v>
      </c>
    </row>
    <row r="20" spans="1:7" s="28" customFormat="1" ht="13.5" customHeight="1">
      <c r="A20" s="83" t="str">
        <f t="shared" si="0"/>
        <v>17.</v>
      </c>
      <c r="B20" s="108"/>
      <c r="C20" s="76" t="s">
        <v>62</v>
      </c>
      <c r="D20" s="90">
        <v>35548</v>
      </c>
      <c r="E20" s="78" t="s">
        <v>55</v>
      </c>
      <c r="F20" s="114">
        <v>9.92</v>
      </c>
      <c r="G20" s="80">
        <f t="shared" si="1"/>
        <v>481</v>
      </c>
    </row>
    <row r="21" spans="1:7" s="28" customFormat="1" ht="13.5" customHeight="1">
      <c r="A21" s="83" t="str">
        <f t="shared" si="0"/>
        <v>18.</v>
      </c>
      <c r="B21" s="108"/>
      <c r="C21" s="116" t="s">
        <v>63</v>
      </c>
      <c r="D21" s="90">
        <v>35416</v>
      </c>
      <c r="E21" s="78" t="s">
        <v>77</v>
      </c>
      <c r="F21" s="114">
        <v>9.82</v>
      </c>
      <c r="G21" s="80">
        <f t="shared" si="1"/>
        <v>475</v>
      </c>
    </row>
    <row r="22" spans="1:7" s="28" customFormat="1" ht="13.5" customHeight="1">
      <c r="A22" s="83" t="str">
        <f t="shared" si="0"/>
        <v>19.</v>
      </c>
      <c r="B22" s="108"/>
      <c r="C22" s="76" t="s">
        <v>58</v>
      </c>
      <c r="D22" s="90">
        <v>34205</v>
      </c>
      <c r="E22" s="78" t="s">
        <v>55</v>
      </c>
      <c r="F22" s="114">
        <v>9.7</v>
      </c>
      <c r="G22" s="80">
        <f t="shared" si="1"/>
        <v>468</v>
      </c>
    </row>
  </sheetData>
  <sheetProtection/>
  <dataValidations count="2">
    <dataValidation allowBlank="1" showInputMessage="1" showErrorMessage="1" prompt="Buňka obsahuje vzorec, NEPŘEPSAT!" sqref="G4:G22"/>
    <dataValidation allowBlank="1" showInputMessage="1" showErrorMessage="1" prompt="Buňka obsahuje vzorec. Nevyplňovat!" sqref="A4:A22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G13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625" style="0" customWidth="1"/>
    <col min="4" max="4" width="4.375" style="21" customWidth="1"/>
    <col min="5" max="5" width="1.00390625" style="21" customWidth="1"/>
    <col min="6" max="6" width="5.875" style="39" customWidth="1"/>
    <col min="7" max="7" width="8.625" style="21" customWidth="1"/>
  </cols>
  <sheetData>
    <row r="2" spans="1:7" s="27" customFormat="1" ht="29.25" customHeight="1">
      <c r="A2" s="22" t="s">
        <v>33</v>
      </c>
      <c r="B2" s="23"/>
      <c r="C2" s="24"/>
      <c r="D2" s="25"/>
      <c r="E2" s="25"/>
      <c r="F2" s="38"/>
      <c r="G2" s="26" t="s">
        <v>34</v>
      </c>
    </row>
    <row r="3" spans="1:7" s="28" customFormat="1" ht="23.25" customHeight="1">
      <c r="A3" s="123"/>
      <c r="B3" s="123" t="s">
        <v>43</v>
      </c>
      <c r="C3" s="123" t="s">
        <v>41</v>
      </c>
      <c r="D3" s="117"/>
      <c r="E3" s="124" t="s">
        <v>28</v>
      </c>
      <c r="F3" s="125"/>
      <c r="G3" s="124" t="s">
        <v>29</v>
      </c>
    </row>
    <row r="4" spans="1:7" s="28" customFormat="1" ht="18" customHeight="1">
      <c r="A4" s="122" t="str">
        <f aca="true" t="shared" si="0" ref="A4:A13">IF(D4&gt;0,(ROW()-3)&amp;".","")</f>
        <v>1.</v>
      </c>
      <c r="B4" s="129" t="s">
        <v>76</v>
      </c>
      <c r="C4" s="82" t="s">
        <v>147</v>
      </c>
      <c r="D4" s="82">
        <v>2</v>
      </c>
      <c r="E4" s="88" t="str">
        <f aca="true" t="shared" si="1" ref="E4:E13">IF(F4=0,"",":")</f>
        <v>:</v>
      </c>
      <c r="F4" s="138">
        <v>13.28</v>
      </c>
      <c r="G4" s="80">
        <f aca="true" t="shared" si="2" ref="G4:G13">IF(F4&lt;&gt;"",(INT(POWER(305.5-(60*D4+F4),1.85)*0.08713)),"")</f>
        <v>1193</v>
      </c>
    </row>
    <row r="5" spans="1:7" s="28" customFormat="1" ht="18" customHeight="1">
      <c r="A5" s="122" t="str">
        <f t="shared" si="0"/>
        <v>2.</v>
      </c>
      <c r="B5" s="129" t="s">
        <v>56</v>
      </c>
      <c r="C5" s="76" t="s">
        <v>143</v>
      </c>
      <c r="D5" s="82">
        <v>2</v>
      </c>
      <c r="E5" s="88" t="str">
        <f t="shared" si="1"/>
        <v>:</v>
      </c>
      <c r="F5" s="138">
        <v>13.44</v>
      </c>
      <c r="G5" s="80">
        <f t="shared" si="2"/>
        <v>1191</v>
      </c>
    </row>
    <row r="6" spans="1:7" s="28" customFormat="1" ht="18" customHeight="1">
      <c r="A6" s="122" t="str">
        <f t="shared" si="0"/>
        <v>3.</v>
      </c>
      <c r="B6" s="130" t="s">
        <v>81</v>
      </c>
      <c r="C6" s="133" t="s">
        <v>141</v>
      </c>
      <c r="D6" s="82">
        <v>2</v>
      </c>
      <c r="E6" s="88" t="str">
        <f t="shared" si="1"/>
        <v>:</v>
      </c>
      <c r="F6" s="138">
        <v>14.15</v>
      </c>
      <c r="G6" s="80">
        <f t="shared" si="2"/>
        <v>1182</v>
      </c>
    </row>
    <row r="7" spans="1:7" s="28" customFormat="1" ht="18" customHeight="1">
      <c r="A7" s="122" t="str">
        <f t="shared" si="0"/>
        <v>4.</v>
      </c>
      <c r="B7" s="129" t="s">
        <v>75</v>
      </c>
      <c r="C7" s="82" t="s">
        <v>149</v>
      </c>
      <c r="D7" s="82">
        <v>2</v>
      </c>
      <c r="E7" s="88" t="str">
        <f t="shared" si="1"/>
        <v>:</v>
      </c>
      <c r="F7" s="138">
        <v>16.05</v>
      </c>
      <c r="G7" s="80">
        <f t="shared" si="2"/>
        <v>1158</v>
      </c>
    </row>
    <row r="8" spans="1:7" s="28" customFormat="1" ht="18" customHeight="1">
      <c r="A8" s="122" t="str">
        <f t="shared" si="0"/>
        <v>5.</v>
      </c>
      <c r="B8" s="129" t="s">
        <v>55</v>
      </c>
      <c r="C8" s="76" t="s">
        <v>142</v>
      </c>
      <c r="D8" s="82">
        <v>2</v>
      </c>
      <c r="E8" s="88" t="str">
        <f t="shared" si="1"/>
        <v>:</v>
      </c>
      <c r="F8" s="138">
        <v>18.4</v>
      </c>
      <c r="G8" s="80">
        <f t="shared" si="2"/>
        <v>1128</v>
      </c>
    </row>
    <row r="9" spans="1:7" s="28" customFormat="1" ht="18" customHeight="1">
      <c r="A9" s="122" t="str">
        <f t="shared" si="0"/>
        <v>6.</v>
      </c>
      <c r="B9" s="129" t="s">
        <v>78</v>
      </c>
      <c r="C9" s="82" t="s">
        <v>146</v>
      </c>
      <c r="D9" s="82">
        <v>2</v>
      </c>
      <c r="E9" s="88" t="str">
        <f t="shared" si="1"/>
        <v>:</v>
      </c>
      <c r="F9" s="138">
        <v>18.53</v>
      </c>
      <c r="G9" s="80">
        <f t="shared" si="2"/>
        <v>1127</v>
      </c>
    </row>
    <row r="10" spans="1:7" s="28" customFormat="1" ht="18" customHeight="1">
      <c r="A10" s="122" t="str">
        <f t="shared" si="0"/>
        <v>7.</v>
      </c>
      <c r="B10" s="129" t="s">
        <v>77</v>
      </c>
      <c r="C10" s="76" t="s">
        <v>152</v>
      </c>
      <c r="D10" s="82">
        <v>2</v>
      </c>
      <c r="E10" s="88" t="str">
        <f t="shared" si="1"/>
        <v>:</v>
      </c>
      <c r="F10" s="138">
        <v>19.55</v>
      </c>
      <c r="G10" s="80">
        <f t="shared" si="2"/>
        <v>1114</v>
      </c>
    </row>
    <row r="11" spans="1:7" s="28" customFormat="1" ht="18" customHeight="1">
      <c r="A11" s="122" t="str">
        <f t="shared" si="0"/>
        <v>8.</v>
      </c>
      <c r="B11" s="130" t="s">
        <v>75</v>
      </c>
      <c r="C11" s="82" t="s">
        <v>151</v>
      </c>
      <c r="D11" s="82">
        <v>2</v>
      </c>
      <c r="E11" s="88" t="str">
        <f t="shared" si="1"/>
        <v>:</v>
      </c>
      <c r="F11" s="138">
        <v>23.08</v>
      </c>
      <c r="G11" s="80">
        <f t="shared" si="2"/>
        <v>1071</v>
      </c>
    </row>
    <row r="12" spans="1:7" s="28" customFormat="1" ht="18" customHeight="1">
      <c r="A12" s="122" t="str">
        <f t="shared" si="0"/>
        <v>9.</v>
      </c>
      <c r="B12" s="129" t="s">
        <v>79</v>
      </c>
      <c r="C12" s="134" t="s">
        <v>150</v>
      </c>
      <c r="D12" s="140">
        <v>2</v>
      </c>
      <c r="E12" s="88" t="str">
        <f t="shared" si="1"/>
        <v>:</v>
      </c>
      <c r="F12" s="139">
        <v>27.86</v>
      </c>
      <c r="G12" s="80">
        <f t="shared" si="2"/>
        <v>1013</v>
      </c>
    </row>
    <row r="13" spans="1:7" s="28" customFormat="1" ht="18" customHeight="1">
      <c r="A13" s="122" t="str">
        <f t="shared" si="0"/>
        <v>10.</v>
      </c>
      <c r="B13" s="130" t="s">
        <v>81</v>
      </c>
      <c r="C13" s="133" t="s">
        <v>140</v>
      </c>
      <c r="D13" s="82">
        <v>2</v>
      </c>
      <c r="E13" s="88" t="str">
        <f t="shared" si="1"/>
        <v>:</v>
      </c>
      <c r="F13" s="138">
        <v>34.06</v>
      </c>
      <c r="G13" s="80">
        <f t="shared" si="2"/>
        <v>941</v>
      </c>
    </row>
  </sheetData>
  <sheetProtection/>
  <dataValidations count="3">
    <dataValidation allowBlank="1" showInputMessage="1" showErrorMessage="1" prompt="Buňka obsahuje vzorec, NEPŘEPSAT!" sqref="G4:G13"/>
    <dataValidation allowBlank="1" showInputMessage="1" showErrorMessage="1" prompt="Buňka obsahuje vzorec. Nevyplňovat!" sqref="A4:A13"/>
    <dataValidation type="whole" operator="lessThanOrEqual" allowBlank="1" showInputMessage="1" showErrorMessage="1" prompt="Dvojtečka se udělá sama, až napíšeš sekundy" sqref="E4:E13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gause</cp:lastModifiedBy>
  <cp:lastPrinted>2012-09-24T10:45:06Z</cp:lastPrinted>
  <dcterms:created xsi:type="dcterms:W3CDTF">2002-10-02T19:58:51Z</dcterms:created>
  <dcterms:modified xsi:type="dcterms:W3CDTF">2012-09-29T23:43:05Z</dcterms:modified>
  <cp:category/>
  <cp:version/>
  <cp:contentType/>
  <cp:contentStatus/>
</cp:coreProperties>
</file>